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3335" windowHeight="12705" activeTab="7"/>
  </bookViews>
  <sheets>
    <sheet name="81" sheetId="20" r:id="rId1"/>
    <sheet name="82" sheetId="21" r:id="rId2"/>
    <sheet name="83" sheetId="40" r:id="rId3"/>
    <sheet name="84" sheetId="23" r:id="rId4"/>
    <sheet name="85" sheetId="24" r:id="rId5"/>
    <sheet name="86" sheetId="25" r:id="rId6"/>
    <sheet name="88" sheetId="41" r:id="rId7"/>
    <sheet name="89" sheetId="42" r:id="rId8"/>
  </sheets>
  <externalReferences>
    <externalReference r:id="rId9"/>
  </externalReferences>
  <definedNames>
    <definedName name="_xlnm.Print_Area" localSheetId="1">'82'!$A$1:$C$36</definedName>
    <definedName name="_xlnm.Print_Area" localSheetId="2">'83'!$A$1:$D$41</definedName>
    <definedName name="_xlnm.Print_Area" localSheetId="4">'85'!$A$1:$C$40</definedName>
    <definedName name="_xlnm.Print_Area" localSheetId="5">'86'!$A$1:$K$104</definedName>
    <definedName name="_xlnm.Print_Area" localSheetId="6">'88'!$A$1:$P$103</definedName>
    <definedName name="_xlnm.Print_Titles" localSheetId="3">'84'!$7:$9</definedName>
    <definedName name="_xlnm.Print_Titles" localSheetId="5">'86'!$7:$9</definedName>
    <definedName name="_xlnm.Print_Titles" localSheetId="6">'88'!$7:$10</definedName>
    <definedName name="_xlnm.Print_Titles" localSheetId="7">'89'!$7:$10</definedName>
  </definedNames>
  <calcPr calcId="124519"/>
</workbook>
</file>

<file path=xl/calcChain.xml><?xml version="1.0" encoding="utf-8"?>
<calcChain xmlns="http://schemas.openxmlformats.org/spreadsheetml/2006/main">
  <c r="J11" i="42"/>
  <c r="G11"/>
  <c r="H97" i="41"/>
  <c r="I97"/>
  <c r="J97"/>
  <c r="K97"/>
  <c r="K11" s="1"/>
  <c r="L97"/>
  <c r="M97"/>
  <c r="N97"/>
  <c r="D104"/>
  <c r="E104"/>
  <c r="F104"/>
  <c r="F11" s="1"/>
  <c r="G104"/>
  <c r="H104"/>
  <c r="I104"/>
  <c r="J104"/>
  <c r="K104"/>
  <c r="L104"/>
  <c r="M104"/>
  <c r="N104"/>
  <c r="O104"/>
  <c r="P104"/>
  <c r="C104"/>
  <c r="D11"/>
  <c r="E11"/>
  <c r="G11"/>
  <c r="H11"/>
  <c r="I11"/>
  <c r="L11"/>
  <c r="M11"/>
  <c r="P11"/>
  <c r="C105"/>
  <c r="C103"/>
  <c r="C102"/>
  <c r="C101"/>
  <c r="C100"/>
  <c r="C99"/>
  <c r="C98"/>
  <c r="C96"/>
  <c r="C95"/>
  <c r="C92"/>
  <c r="C91"/>
  <c r="C90"/>
  <c r="C89"/>
  <c r="C87"/>
  <c r="C86"/>
  <c r="C85"/>
  <c r="C84"/>
  <c r="C82"/>
  <c r="C80"/>
  <c r="C79"/>
  <c r="C78"/>
  <c r="C77"/>
  <c r="C76"/>
  <c r="C75"/>
  <c r="C74"/>
  <c r="C73"/>
  <c r="C72"/>
  <c r="C71"/>
  <c r="C70"/>
  <c r="C69"/>
  <c r="C68"/>
  <c r="C67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3"/>
  <c r="C32"/>
  <c r="C31"/>
  <c r="C30"/>
  <c r="C29"/>
  <c r="C27"/>
  <c r="C14"/>
  <c r="C15"/>
  <c r="C16"/>
  <c r="C17"/>
  <c r="C18"/>
  <c r="C19"/>
  <c r="C20"/>
  <c r="C21"/>
  <c r="C22"/>
  <c r="C23"/>
  <c r="C24"/>
  <c r="C25"/>
  <c r="C13"/>
  <c r="D66"/>
  <c r="C66"/>
  <c r="D10" i="25"/>
  <c r="C10" s="1"/>
  <c r="E10"/>
  <c r="E11"/>
  <c r="C66"/>
  <c r="C34" s="1"/>
  <c r="D66"/>
  <c r="E66"/>
  <c r="D34"/>
  <c r="E34"/>
  <c r="D81"/>
  <c r="E81"/>
  <c r="C81"/>
  <c r="D51"/>
  <c r="E51"/>
  <c r="C51"/>
  <c r="D35"/>
  <c r="E35"/>
  <c r="C35"/>
  <c r="D28"/>
  <c r="E28"/>
  <c r="C28"/>
  <c r="D26"/>
  <c r="E26"/>
  <c r="C26"/>
  <c r="D12"/>
  <c r="E12"/>
  <c r="C12"/>
  <c r="D109"/>
  <c r="E109"/>
  <c r="C109"/>
  <c r="C110"/>
  <c r="C13"/>
  <c r="C14"/>
  <c r="C15"/>
  <c r="C16"/>
  <c r="C17"/>
  <c r="C18"/>
  <c r="C19"/>
  <c r="C20"/>
  <c r="C21"/>
  <c r="C22"/>
  <c r="C23"/>
  <c r="C24"/>
  <c r="C24" i="24"/>
  <c r="C18" i="23"/>
  <c r="C19"/>
  <c r="D13"/>
  <c r="C13" s="1"/>
  <c r="C36" i="40"/>
  <c r="C29"/>
  <c r="C27"/>
  <c r="D26"/>
  <c r="D25"/>
  <c r="D24"/>
  <c r="D23"/>
  <c r="D22"/>
  <c r="D17"/>
  <c r="D16"/>
  <c r="D15"/>
  <c r="D13"/>
  <c r="C16" i="21"/>
  <c r="C17"/>
  <c r="N11" i="41" l="1"/>
  <c r="J11"/>
  <c r="D12" i="23"/>
  <c r="C11" i="42"/>
  <c r="F11"/>
  <c r="H11"/>
  <c r="I11"/>
  <c r="H83" i="41"/>
  <c r="I94"/>
  <c r="F97"/>
  <c r="G97"/>
  <c r="H12"/>
  <c r="E94" i="25"/>
  <c r="E11" i="42" l="1"/>
  <c r="C83" i="41"/>
  <c r="C12" i="24"/>
  <c r="D37" i="23"/>
  <c r="C38"/>
  <c r="C25"/>
  <c r="C26"/>
  <c r="D41" i="40"/>
  <c r="D34"/>
  <c r="D33"/>
  <c r="D32"/>
  <c r="D35" i="23" l="1"/>
  <c r="D24" i="42" l="1"/>
  <c r="D23"/>
  <c r="D22"/>
  <c r="D21"/>
  <c r="D20"/>
  <c r="D19"/>
  <c r="D18"/>
  <c r="D17"/>
  <c r="D16"/>
  <c r="D15"/>
  <c r="D14"/>
  <c r="D13"/>
  <c r="A13"/>
  <c r="A14" s="1"/>
  <c r="A15" s="1"/>
  <c r="A16" s="1"/>
  <c r="A17" s="1"/>
  <c r="A18" s="1"/>
  <c r="A19" s="1"/>
  <c r="A20" s="1"/>
  <c r="A21" s="1"/>
  <c r="A22" s="1"/>
  <c r="A23" s="1"/>
  <c r="D12"/>
  <c r="O97" i="41"/>
  <c r="D97"/>
  <c r="O94"/>
  <c r="O11" s="1"/>
  <c r="J94"/>
  <c r="M88"/>
  <c r="N88"/>
  <c r="D81"/>
  <c r="D35"/>
  <c r="C35" s="1"/>
  <c r="N28"/>
  <c r="L28"/>
  <c r="I28"/>
  <c r="O26"/>
  <c r="H26"/>
  <c r="F26"/>
  <c r="S16"/>
  <c r="P12"/>
  <c r="N12"/>
  <c r="L12"/>
  <c r="K12"/>
  <c r="I12"/>
  <c r="F12"/>
  <c r="E12"/>
  <c r="D12"/>
  <c r="S11"/>
  <c r="F10" i="25"/>
  <c r="G10"/>
  <c r="C9" i="21"/>
  <c r="D11" i="42" l="1"/>
  <c r="C81" i="41"/>
  <c r="C26"/>
  <c r="S12"/>
  <c r="O28"/>
  <c r="D51"/>
  <c r="C51" s="1"/>
  <c r="C94"/>
  <c r="C11" s="1"/>
  <c r="O12"/>
  <c r="C12"/>
  <c r="C28"/>
  <c r="L88"/>
  <c r="D34" l="1"/>
  <c r="C34" s="1"/>
  <c r="S34" s="1"/>
  <c r="U11"/>
  <c r="C88"/>
  <c r="C97"/>
  <c r="T11" l="1"/>
  <c r="D88" i="25"/>
  <c r="E88" l="1"/>
  <c r="C21" i="40"/>
  <c r="D18"/>
  <c r="C11"/>
  <c r="C19" i="20"/>
  <c r="C9"/>
  <c r="C10" i="40" l="1"/>
  <c r="C9" s="1"/>
  <c r="D21"/>
  <c r="C102" i="25"/>
  <c r="C103"/>
  <c r="C104"/>
  <c r="C101"/>
  <c r="E100"/>
  <c r="E97"/>
  <c r="E83"/>
  <c r="E28" i="23"/>
  <c r="D14" i="40"/>
  <c r="C14"/>
  <c r="D11"/>
  <c r="D10" s="1"/>
  <c r="D9" s="1"/>
  <c r="C24" i="20"/>
  <c r="C18" s="1"/>
  <c r="C100" i="25" l="1"/>
  <c r="C25" i="21" l="1"/>
  <c r="C33" s="1"/>
  <c r="C13" i="20"/>
  <c r="C8" l="1"/>
  <c r="E37" i="23" l="1"/>
  <c r="C37" s="1"/>
  <c r="D33"/>
  <c r="D31" s="1"/>
  <c r="D28" s="1"/>
  <c r="E35" l="1"/>
  <c r="E33" l="1"/>
  <c r="C35"/>
  <c r="C33" s="1"/>
  <c r="C31" s="1"/>
  <c r="C28" s="1"/>
  <c r="D97" i="25" l="1"/>
  <c r="F97"/>
  <c r="G97"/>
  <c r="H97"/>
  <c r="I97"/>
  <c r="J97"/>
  <c r="K97"/>
  <c r="D94"/>
  <c r="F94"/>
  <c r="G94"/>
  <c r="H94"/>
  <c r="I94"/>
  <c r="J94"/>
  <c r="K94"/>
  <c r="F88"/>
  <c r="G88"/>
  <c r="H88"/>
  <c r="I88"/>
  <c r="J88"/>
  <c r="D83"/>
  <c r="F83"/>
  <c r="G83"/>
  <c r="H83"/>
  <c r="I83"/>
  <c r="J83"/>
  <c r="K83"/>
  <c r="F81"/>
  <c r="G81"/>
  <c r="H81"/>
  <c r="I81"/>
  <c r="J81"/>
  <c r="K81"/>
  <c r="F66"/>
  <c r="G66"/>
  <c r="H66"/>
  <c r="I66"/>
  <c r="J66"/>
  <c r="K66"/>
  <c r="F51"/>
  <c r="G51"/>
  <c r="H51"/>
  <c r="I51"/>
  <c r="J51"/>
  <c r="K51"/>
  <c r="F35"/>
  <c r="G35"/>
  <c r="H35"/>
  <c r="I35"/>
  <c r="J35"/>
  <c r="K35"/>
  <c r="F28"/>
  <c r="G28"/>
  <c r="H28"/>
  <c r="I28"/>
  <c r="J28"/>
  <c r="K28"/>
  <c r="F26"/>
  <c r="G26"/>
  <c r="H26"/>
  <c r="I26"/>
  <c r="J26"/>
  <c r="K26"/>
  <c r="C11" l="1"/>
  <c r="J34"/>
  <c r="F34"/>
  <c r="H34"/>
  <c r="K34"/>
  <c r="I34"/>
  <c r="G34"/>
  <c r="C25" l="1"/>
  <c r="C27"/>
  <c r="C29"/>
  <c r="C30"/>
  <c r="C31"/>
  <c r="C32"/>
  <c r="C33"/>
  <c r="C36"/>
  <c r="C37"/>
  <c r="C38"/>
  <c r="C39"/>
  <c r="C40"/>
  <c r="C41"/>
  <c r="C42"/>
  <c r="C43"/>
  <c r="C44"/>
  <c r="C45"/>
  <c r="C46"/>
  <c r="C47"/>
  <c r="C48"/>
  <c r="C49"/>
  <c r="C50"/>
  <c r="C52"/>
  <c r="C53"/>
  <c r="C54"/>
  <c r="C55"/>
  <c r="C56"/>
  <c r="C57"/>
  <c r="C58"/>
  <c r="C59"/>
  <c r="C60"/>
  <c r="C61"/>
  <c r="C62"/>
  <c r="C63"/>
  <c r="C64"/>
  <c r="C65"/>
  <c r="C67"/>
  <c r="C68"/>
  <c r="C69"/>
  <c r="C70"/>
  <c r="C71"/>
  <c r="C72"/>
  <c r="C73"/>
  <c r="C74"/>
  <c r="C75"/>
  <c r="C76"/>
  <c r="C77"/>
  <c r="C78"/>
  <c r="C79"/>
  <c r="C82"/>
  <c r="C80"/>
  <c r="C84"/>
  <c r="C85"/>
  <c r="C86"/>
  <c r="C87"/>
  <c r="C89"/>
  <c r="C90"/>
  <c r="C91"/>
  <c r="C92"/>
  <c r="C95"/>
  <c r="C94" s="1"/>
  <c r="C96"/>
  <c r="C98"/>
  <c r="C99"/>
  <c r="C105"/>
  <c r="C106"/>
  <c r="C107"/>
  <c r="C108"/>
  <c r="K10"/>
  <c r="C11" i="24"/>
  <c r="C27" i="23"/>
  <c r="C23"/>
  <c r="E11"/>
  <c r="E10" s="1"/>
  <c r="C21"/>
  <c r="D11"/>
  <c r="C20"/>
  <c r="C22"/>
  <c r="C24"/>
  <c r="C11" l="1"/>
  <c r="C10" i="24"/>
  <c r="C8" s="1"/>
  <c r="C88" i="25"/>
  <c r="D10" i="23"/>
  <c r="C10" s="1"/>
  <c r="C97" i="25"/>
  <c r="C83"/>
  <c r="C12" i="23"/>
</calcChain>
</file>

<file path=xl/comments1.xml><?xml version="1.0" encoding="utf-8"?>
<comments xmlns="http://schemas.openxmlformats.org/spreadsheetml/2006/main">
  <authors>
    <author>User</author>
  </authors>
  <commentList>
    <comment ref="A8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<sst xmlns="http://schemas.openxmlformats.org/spreadsheetml/2006/main" count="550" uniqueCount="324">
  <si>
    <t>STT</t>
  </si>
  <si>
    <t>NỘI DUNG</t>
  </si>
  <si>
    <t>A</t>
  </si>
  <si>
    <t>B</t>
  </si>
  <si>
    <t>I</t>
  </si>
  <si>
    <t>II</t>
  </si>
  <si>
    <t>Thu bổ sung cân đối</t>
  </si>
  <si>
    <t>Thu bổ sung có mục tiêu</t>
  </si>
  <si>
    <t>III</t>
  </si>
  <si>
    <t>IV</t>
  </si>
  <si>
    <t>Thu kết dư</t>
  </si>
  <si>
    <t>V</t>
  </si>
  <si>
    <t>Thu chuyển nguồn từ năm trước chuyển sang</t>
  </si>
  <si>
    <t> I</t>
  </si>
  <si>
    <t>Chi đầu tư phát triển</t>
  </si>
  <si>
    <t>Chi thường xuyên</t>
  </si>
  <si>
    <t>Dự phòng ngân sách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</si>
  <si>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</si>
  <si>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</si>
  <si>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</si>
  <si>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</si>
  <si>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</si>
  <si>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Nguồn thu ngân sách</t>
  </si>
  <si>
    <t>Thu ngân sách được hưởng theo phân cấp</t>
  </si>
  <si>
    <t>-</t>
  </si>
  <si>
    <t>Chi ngân sách</t>
  </si>
  <si>
    <t>Chi bổ sung cân đối</t>
  </si>
  <si>
    <t>Chi bổ sung có mục tiêu</t>
  </si>
  <si>
    <t>Thu ngân sách huyện được hưởng theo phân cấp</t>
  </si>
  <si>
    <t>Chi thuộc nhiệm vụ của ngân sách cấp huyện</t>
  </si>
  <si>
    <t>Chi bổ sung cho ngân sách xã</t>
  </si>
  <si>
    <t>TỔNG THU NGÂN SÁCH NHÀ NƯỚC</t>
  </si>
  <si>
    <t>Thu từ khu vực DNNN do Trung ương quản lý</t>
  </si>
  <si>
    <t>(Chi tiết theo sắc thuế)</t>
  </si>
  <si>
    <t xml:space="preserve">Thu từ khu vực kinh tế ngoài quốc doanh </t>
  </si>
  <si>
    <t>Thuế thu nhập cá nhân</t>
  </si>
  <si>
    <t>Thuế bảo vệ môi trường</t>
  </si>
  <si>
    <t>Lệ phí trước bạ</t>
  </si>
  <si>
    <t>Thu phí, lệ phí</t>
  </si>
  <si>
    <t>Thuế sử dụng đất nông nghiệp</t>
  </si>
  <si>
    <t>Thuế sử dụng đất phi nông nghiệp</t>
  </si>
  <si>
    <t>Tiền cho thuê đất, thuê mặt nước</t>
  </si>
  <si>
    <t>Thu tiền sử dụng đất</t>
  </si>
  <si>
    <t xml:space="preserve">Thu từ hoạt động xổ số kiến thiết </t>
  </si>
  <si>
    <t>Thu tiền cấp quyền khai thác khoáng sản</t>
  </si>
  <si>
    <t>Thu khác ngân sách</t>
  </si>
  <si>
    <t>Thu từ quỹ đất công ích, hoa lợi công sản khác</t>
  </si>
  <si>
    <t>Chi đầu tư cho các dự án</t>
  </si>
  <si>
    <t>Trong đó chia theo lĩnh vực:</t>
  </si>
  <si>
    <t>Chi giáo dục - đào tạo và dạy nghề</t>
  </si>
  <si>
    <t>Chi khoa học và công nghệ</t>
  </si>
  <si>
    <t>Trong đó chia theo nguồn vốn:</t>
  </si>
  <si>
    <t>Chi đầu tư từ nguồn thu tiền sử dụng đất</t>
  </si>
  <si>
    <t>Chi đầu tư từ nguồn thu xổ số kiến thiết</t>
  </si>
  <si>
    <t>Chi đầu tư phát triển khác</t>
  </si>
  <si>
    <t>Trong đó:</t>
  </si>
  <si>
    <t>CHI CÁC CHƯƠNG TRÌNH MỤC TIÊU</t>
  </si>
  <si>
    <t>(Chi tiết theo từng chương trình mục tiêu quốc gia)</t>
  </si>
  <si>
    <t>CHI CHUYỂN NGUỒN SANG NĂM SAU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</si>
  <si>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</si>
  <si>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</si>
  <si>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</si>
  <si>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</si>
  <si>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</si>
  <si>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</si>
  <si>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nhà nước, đảng, đoàn thể</t>
  </si>
  <si>
    <t>Chi bảo đảm xã hội</t>
  </si>
  <si>
    <t xml:space="preserve">Dự phòng ngân sách </t>
  </si>
  <si>
    <t>CHI DỰ PHÒNG NGÂN SÁCH</t>
  </si>
  <si>
    <t>CHI CHUYỂN NGUỒN SANG NGÂN SÁCH NĂM SAU</t>
  </si>
  <si>
    <t>TỔNG SỐ</t>
  </si>
  <si>
    <t>CÁC CƠ QUAN, TỔ CHỨC</t>
  </si>
  <si>
    <t xml:space="preserve">CHI BỔ SUNG CÓ MỤC TIÊU CHO NGÂN SÁCH HUYỆN </t>
  </si>
  <si>
    <t>Tên đơn vị</t>
  </si>
  <si>
    <t>Tổng thu NSNN trên địa bàn</t>
  </si>
  <si>
    <t>Số bổ sung thực hiện điều chỉnh tiền lương</t>
  </si>
  <si>
    <t>Tổng chi cân đối ngân sách huyện</t>
  </si>
  <si>
    <t>Tổng số</t>
  </si>
  <si>
    <t xml:space="preserve">Chia ra </t>
  </si>
  <si>
    <t>Thu ngân sách huyện hưởng 100%</t>
  </si>
  <si>
    <t>Ngân sách huyện</t>
  </si>
  <si>
    <t>a</t>
  </si>
  <si>
    <t>b</t>
  </si>
  <si>
    <t>(Dự toán đã được Hội đồng nhân dân quyết định)</t>
  </si>
  <si>
    <t> -</t>
  </si>
  <si>
    <t>- </t>
  </si>
  <si>
    <t>Dự toán</t>
  </si>
  <si>
    <t>Nội dung</t>
  </si>
  <si>
    <t>TỔNG NGUỒN THU NGÂN SÁCH HUYỆN</t>
  </si>
  <si>
    <t xml:space="preserve">Thu ngân sách huyện hưởng từ các khoản thu phân chia </t>
  </si>
  <si>
    <t>Thu bổ sung từ ngân sách cấp trên</t>
  </si>
  <si>
    <t>TỔNG CHI NGÂN SÁCH HUYỆN</t>
  </si>
  <si>
    <t>NGÂN SÁCH CẤP HUYỆN</t>
  </si>
  <si>
    <t>NGÂN SÁCH XÃ</t>
  </si>
  <si>
    <t>Thu bổ sung từ ngân sách cấp huyện</t>
  </si>
  <si>
    <t>xã</t>
  </si>
  <si>
    <t>CHI CÂN ĐỐI NGÂN SÁCH HUYỆN</t>
  </si>
  <si>
    <t xml:space="preserve">CHI BỔ SUNG CÂN ĐỐI CHO NGÂN SÁCH XÃ </t>
  </si>
  <si>
    <t>CHI NGÂN SÁCH CẤP HUYỆN THEO LĨNH VỰC</t>
  </si>
  <si>
    <t>Thu ngân sách xã được hưởng theo phân cấp</t>
  </si>
  <si>
    <t>Số bổ sung cân đối từ ngân sách cấp huyện</t>
  </si>
  <si>
    <t>Tổng chi cân đối ngân sách xã</t>
  </si>
  <si>
    <t>Thu ngân sách xã hưởng 100%</t>
  </si>
  <si>
    <t xml:space="preserve">Thu ngân sách xã hưởng từ các khoản thu phân chia </t>
  </si>
  <si>
    <t>Biểu số 81/CK-NSNN</t>
  </si>
  <si>
    <t>Biểu số 82/CK-NSNN</t>
  </si>
  <si>
    <t>Biểu số 83/CK-NSNN</t>
  </si>
  <si>
    <t>Tổng thu NSNN</t>
  </si>
  <si>
    <t>Biểu số 84/CK-NSNN</t>
  </si>
  <si>
    <t>Biểu số 86/CK-NSNN</t>
  </si>
  <si>
    <t>Biểu số 85/CK-NSNN</t>
  </si>
  <si>
    <t>Chi hoạt động của cơ quan quản lý hành chính, đảng, đoàn thể</t>
  </si>
  <si>
    <t>Biểu số 88/CK-NSNN</t>
  </si>
  <si>
    <t>Biểu số 89/CK-NSNN</t>
  </si>
  <si>
    <t>UBND HUYỆN BẮC MÊ</t>
  </si>
  <si>
    <t xml:space="preserve">Thu quản lý qua ngân sách </t>
  </si>
  <si>
    <t>Chi từ các khoản thu quản lý qua ngân sách</t>
  </si>
  <si>
    <t>Chi từ khác khoản quản lý qua ngân sách</t>
  </si>
  <si>
    <t>CHI TỪ CÁC KHOẢN QL QUA NGÂN SÁCH</t>
  </si>
  <si>
    <t xml:space="preserve">Phòng Tài nguyên và MT </t>
  </si>
  <si>
    <t>Phòng Tư pháp</t>
  </si>
  <si>
    <t xml:space="preserve">Văn phòng Huyện Uỷ </t>
  </si>
  <si>
    <t xml:space="preserve">Uỷ ban Mặt trận Tổ quốc </t>
  </si>
  <si>
    <t>BCH Huyện đoàn</t>
  </si>
  <si>
    <t xml:space="preserve">Hội Phụ nữ </t>
  </si>
  <si>
    <t>Hội Nông dân</t>
  </si>
  <si>
    <t xml:space="preserve">Hội Cựu chiến binh </t>
  </si>
  <si>
    <t xml:space="preserve">Trường Mầm non Hoa Sen </t>
  </si>
  <si>
    <t>Trường Mầm non Hoa Hồng</t>
  </si>
  <si>
    <t>Trường Tiểu học Trần Quốc Toản</t>
  </si>
  <si>
    <t>Trường PTDT Nội trú Bắc Mê</t>
  </si>
  <si>
    <t>Trung tâm BD Chính trị huyện B.Mê</t>
  </si>
  <si>
    <t>Trung tâm GDNN-GDTX huyện Bắc Mê</t>
  </si>
  <si>
    <t>Trung tâm Y Tế (Trạm Y tế xã)</t>
  </si>
  <si>
    <t>Trung tâm Dân số - KHH Gia đình</t>
  </si>
  <si>
    <t>Trạm Khuyến nông huyện Bắc Mê</t>
  </si>
  <si>
    <t>BQL Rừng phòng hộ huyện Bắc Mê</t>
  </si>
  <si>
    <t>Trạm Bảo vệ thực vật</t>
  </si>
  <si>
    <t>Công an huyện</t>
  </si>
  <si>
    <t>Ban chỉ huy Quân sự huyện</t>
  </si>
  <si>
    <t>Thuế GTGT</t>
  </si>
  <si>
    <t>Thuế tài nguyên</t>
  </si>
  <si>
    <t>Thuế thu nhập doanh nghiệp</t>
  </si>
  <si>
    <t>Quản lý nhà nước</t>
  </si>
  <si>
    <t>Khối Đảng</t>
  </si>
  <si>
    <t>Khối Đoàn thể</t>
  </si>
  <si>
    <t>SỰ NGHIỆP GIÁO DỤC</t>
  </si>
  <si>
    <t>Mầm non</t>
  </si>
  <si>
    <t>Tiểu học</t>
  </si>
  <si>
    <t>SỰ NGHIỆP ĐÀO TẠO VÀ DẠY NGHỀ</t>
  </si>
  <si>
    <t>SỰ NGHIỆP Y TẾ</t>
  </si>
  <si>
    <t xml:space="preserve">SỰ NGHIỆP KINH TẾ </t>
  </si>
  <si>
    <t>VI</t>
  </si>
  <si>
    <t>Xã Yên Định</t>
  </si>
  <si>
    <t>Xã Minh Ngọc</t>
  </si>
  <si>
    <t>Xã Minh Sơn</t>
  </si>
  <si>
    <t>Xã Thượng Tân</t>
  </si>
  <si>
    <t>Xã Lạc Nông</t>
  </si>
  <si>
    <t>Thị trấn Yên Phú</t>
  </si>
  <si>
    <t>Xã Giáp Trung</t>
  </si>
  <si>
    <t>Xã Yên Phong</t>
  </si>
  <si>
    <t>Xã Yên Cường</t>
  </si>
  <si>
    <t>Xã Phú Nam</t>
  </si>
  <si>
    <t>Xã Đường Âm</t>
  </si>
  <si>
    <t>Xã Đường Hồng</t>
  </si>
  <si>
    <t>Xã Phiêng Luông</t>
  </si>
  <si>
    <t>Chi quản lý nhà nước</t>
  </si>
  <si>
    <t>Khối đảng</t>
  </si>
  <si>
    <t>c</t>
  </si>
  <si>
    <t>Khối đoàn thể</t>
  </si>
  <si>
    <t>Khối Mầm non</t>
  </si>
  <si>
    <t>Khối tiểu học</t>
  </si>
  <si>
    <t xml:space="preserve">Sự nghiệp giáo dục </t>
  </si>
  <si>
    <t>Khối THCS - THPT</t>
  </si>
  <si>
    <t>Sự nghiệp đào tạo và dạy nghề</t>
  </si>
  <si>
    <t>Sự nghiệp kinh tế</t>
  </si>
  <si>
    <t>An ninh - Quốc phòng</t>
  </si>
  <si>
    <t>Sự nghiệp Y tế</t>
  </si>
  <si>
    <t>Chi dự phòng ngân sách</t>
  </si>
  <si>
    <t>Trong đó</t>
  </si>
  <si>
    <t>Vốn trong nước</t>
  </si>
  <si>
    <t>Thuế Tài nguyên</t>
  </si>
  <si>
    <t>Thu khác</t>
  </si>
  <si>
    <t>Vốn đầu tư</t>
  </si>
  <si>
    <t>Vốn sự nghiệp</t>
  </si>
  <si>
    <t>Vốn nước ngoài</t>
  </si>
  <si>
    <t>b1</t>
  </si>
  <si>
    <t>Các chương trình mục tiêu</t>
  </si>
  <si>
    <t>Chi quốc phòng</t>
  </si>
  <si>
    <t>Chi an ninh và trật tự an toàn xã hội</t>
  </si>
  <si>
    <t>Chi các nhiệm vụ mục tiêu</t>
  </si>
  <si>
    <t>Chi quản lý qua ngân sách</t>
  </si>
  <si>
    <t>Phòng Nội vụ</t>
  </si>
  <si>
    <t xml:space="preserve">Phòng Lao động TB và XH </t>
  </si>
  <si>
    <t xml:space="preserve">Phòng TC - KH </t>
  </si>
  <si>
    <t xml:space="preserve">Phòng Nông nghiệp PTNT </t>
  </si>
  <si>
    <t xml:space="preserve">Phòng Kinh &amp; tế hạ tầng  </t>
  </si>
  <si>
    <t>Thanh tra Nhà nước</t>
  </si>
  <si>
    <t>Phòng Văn hoá và Thông tin</t>
  </si>
  <si>
    <t>Phòng Dân tộc</t>
  </si>
  <si>
    <t>THCS-THPT-Nội trú</t>
  </si>
  <si>
    <t xml:space="preserve">Văn phòng UBND huyện </t>
  </si>
  <si>
    <t>VII</t>
  </si>
  <si>
    <t>VIII</t>
  </si>
  <si>
    <t>SỰ NGHIỆP VĂN HOÁ THÔNG TIN</t>
  </si>
  <si>
    <t>IX</t>
  </si>
  <si>
    <t>Sự nghiệp văn hóa TT - TH</t>
  </si>
  <si>
    <t>Thu quản lý qua ngân sách</t>
  </si>
  <si>
    <t>Thuế TTĐB</t>
  </si>
  <si>
    <t>Chi thuộc nhiệm vụ chi của NS xã, thị trấn</t>
  </si>
  <si>
    <t>Chi chuyển nguồn năm sau</t>
  </si>
  <si>
    <t xml:space="preserve">Phòng Giáo Dục và Đào tạo </t>
  </si>
  <si>
    <t>CÁC ĐƠN VỊ KHÁC</t>
  </si>
  <si>
    <t>Chi cục thi hành án dân sự</t>
  </si>
  <si>
    <t>Tòa án nhân dân</t>
  </si>
  <si>
    <t>Đội QLTT số 01</t>
  </si>
  <si>
    <t>Ngân hàng chính sách</t>
  </si>
  <si>
    <t>Thuế TNDN</t>
  </si>
  <si>
    <t>Hội đồng nhân dân huyện</t>
  </si>
  <si>
    <t>Trường Tiểu học Yên Định</t>
  </si>
  <si>
    <t>Trường Tiểu học Minh Ngọc</t>
  </si>
  <si>
    <t>Trường Tiểu học Lạc Nông</t>
  </si>
  <si>
    <t>Trường Tiểu học Yên Phú</t>
  </si>
  <si>
    <t>Trường Tiểu học Phú Nam</t>
  </si>
  <si>
    <t>Trường Tiểu học Đường Âm</t>
  </si>
  <si>
    <t>Trường PTDTBT TH Đường Hồng</t>
  </si>
  <si>
    <t>Trường THCS Yên Định</t>
  </si>
  <si>
    <t>Trường PTDTBT THCS Giáp Trung</t>
  </si>
  <si>
    <t>Trường THCS Yên Phong</t>
  </si>
  <si>
    <t>Trường THCS Phú Nam</t>
  </si>
  <si>
    <t>Trường PTDTBT THCS Yên Cường</t>
  </si>
  <si>
    <t xml:space="preserve">Trường PTDTBT THCS Đường Hồng </t>
  </si>
  <si>
    <t xml:space="preserve">Bệnh viện Đa khoa </t>
  </si>
  <si>
    <t xml:space="preserve">Trung tâm Y Tế  huyện </t>
  </si>
  <si>
    <t xml:space="preserve">Thu từ khu vực DNNN do địa phương quản lý </t>
  </si>
  <si>
    <t>THU NỘI ĐỊA</t>
  </si>
  <si>
    <t>THU QUẢN LÝ QUA NGÂN SÁCH</t>
  </si>
  <si>
    <t>Ngân sách địa phương</t>
  </si>
  <si>
    <t>Chi sự nghiệp bảo vệ môi trường</t>
  </si>
  <si>
    <t>b2</t>
  </si>
  <si>
    <t>Thực hiện các chế độ, chính sách</t>
  </si>
  <si>
    <t>KP thực hiện nhiệm vụ đảm bảo trật tự ATGT</t>
  </si>
  <si>
    <t>Chi văn hóa thông tin, phát thanh, truyền hình, thông tấn</t>
  </si>
  <si>
    <r>
      <rPr>
        <b/>
        <sz val="10"/>
        <rFont val="Times New Roman"/>
        <family val="1"/>
      </rPr>
      <t>Chi đầu tư phát triển</t>
    </r>
    <r>
      <rPr>
        <sz val="10"/>
        <rFont val="Times New Roman"/>
        <family val="1"/>
      </rPr>
      <t xml:space="preserve"> (Không kể chương trình MTQG)</t>
    </r>
  </si>
  <si>
    <r>
      <rPr>
        <b/>
        <sz val="10"/>
        <rFont val="Times New Roman"/>
        <family val="1"/>
      </rPr>
      <t>Chi thường xuyên</t>
    </r>
    <r>
      <rPr>
        <sz val="10"/>
        <rFont val="Times New Roman"/>
        <family val="1"/>
      </rPr>
      <t xml:space="preserve"> (Không kể chương trình MTQG)</t>
    </r>
  </si>
  <si>
    <t>Chi từ các khoản quản lý qua ngân sách</t>
  </si>
  <si>
    <t>Chi chương trình MTQG</t>
  </si>
  <si>
    <t>Chi chuyển nguồn sang ngân sách năm sau</t>
  </si>
  <si>
    <t>Trường Mầm non Yên Định</t>
  </si>
  <si>
    <t>Trường Mầm non Minh Ngọc</t>
  </si>
  <si>
    <t>Trường Mầm non Thượng Tân</t>
  </si>
  <si>
    <t>Trường Mầm non Minh Sơn</t>
  </si>
  <si>
    <t>Trường Mầm non Lạc Nông</t>
  </si>
  <si>
    <t xml:space="preserve">Trường Mầm non Giáp Trung </t>
  </si>
  <si>
    <t>Trường Mầm non Yên Phong</t>
  </si>
  <si>
    <t xml:space="preserve">Trường Mầm non Yên Cường </t>
  </si>
  <si>
    <t>Trường Mầm non Phú Nam</t>
  </si>
  <si>
    <t>Trường Mầm non Đường Âm</t>
  </si>
  <si>
    <t>Trường Mầm non Đường Hồng</t>
  </si>
  <si>
    <t>Trường Mầm non Phiêng Luông</t>
  </si>
  <si>
    <t>Trường THCS Bán trú Minh Sơn</t>
  </si>
  <si>
    <t>Trường THCS Bán trú Lạc Nông</t>
  </si>
  <si>
    <t>Trường THCS Bán trú Giáp Trung</t>
  </si>
  <si>
    <t>Trường THCS Yên Phú</t>
  </si>
  <si>
    <t>Trường THCS Bán trú Yên Cường</t>
  </si>
  <si>
    <t>Trường THCS Đường Âm</t>
  </si>
  <si>
    <t xml:space="preserve">Trường THCS Đường Hồng </t>
  </si>
  <si>
    <t>Trường THPT Bắc Mê</t>
  </si>
  <si>
    <t>Trường THCS và THPT Minh Ngọc</t>
  </si>
  <si>
    <t>Bệnh viện Đa khoa (01 h.đồng NĐ 68)</t>
  </si>
  <si>
    <t>Trung tâm Y Tế  huyện (01 HĐ 68)</t>
  </si>
  <si>
    <t>Trung tâm Văn hoá - Thông tin và Du lịch (Gồm:1 HĐ 68 và SN Văn hoá TT, truyền hình)</t>
  </si>
  <si>
    <t>Trung tâm Văn hoá - Thông tin và Du lịch (Gồm: biên chế thể thao và Sự nghiệp Thể dục - Thể thao)</t>
  </si>
  <si>
    <t>Chi giáo dục, đào tạo và dạy nghề</t>
  </si>
  <si>
    <t>Chi giao thông</t>
  </si>
  <si>
    <t>Chi hoạt động của cơ quan QLNN, đảng, đoàn thể</t>
  </si>
  <si>
    <t>Chi đảm bảo xã hội</t>
  </si>
  <si>
    <t>Chi an ninh trật tự và ATXH</t>
  </si>
  <si>
    <t>Trung tâm Chính trị huyện</t>
  </si>
  <si>
    <t>Trung tâm GDNN - GDTX huyện</t>
  </si>
  <si>
    <t>Trạm Chăn nuôi, Thú y huyện Bắc Mê (Bao gồm 01 cán bộ HĐ của tỉnh)</t>
  </si>
  <si>
    <t xml:space="preserve">Trung tâm Văn hoá - Thông tin và Du lịch </t>
  </si>
  <si>
    <t>Trung tâm Văn hoá - Thông tin và Du lịch (biên chế thể thao)</t>
  </si>
  <si>
    <t>Tòa án nhân dân huyện</t>
  </si>
  <si>
    <t>Ngân hàng chính sách xã hội</t>
  </si>
  <si>
    <t>Ban Chỉ huy quân sự huyện</t>
  </si>
  <si>
    <t>Đơn vị tính: Triệu đồng</t>
  </si>
  <si>
    <t>DỰ TOÁN</t>
  </si>
  <si>
    <t>Thu NS
huyện</t>
  </si>
  <si>
    <t xml:space="preserve">Thu từ khu vực DN có vốn đầu tư nước ngoài </t>
  </si>
  <si>
    <t>Tiền cho thuê và tiền bán nhà ở thuộc sở hữu NN</t>
  </si>
  <si>
    <t>Bao gồm</t>
  </si>
  <si>
    <t>Ngân sách
xã</t>
  </si>
  <si>
    <t>Chi từ khác khoản quản lý qua NS</t>
  </si>
  <si>
    <t>IV.1</t>
  </si>
  <si>
    <t>IV.2</t>
  </si>
  <si>
    <t>IV.3</t>
  </si>
  <si>
    <t>Chi nông NLN, thủy lợi, thủy sản</t>
  </si>
  <si>
    <t>CÂN ĐỐI NGÂN SÁCH HUYỆN NĂM 2022</t>
  </si>
  <si>
    <t>CÂN ĐỐI NGUỒN THU, CHI DỰ TOÁN NGÂN SÁCH CẤP HUYỆN
VÀ NGÂN SÁCH XÃ NĂM 2022</t>
  </si>
  <si>
    <t>DỰ TOÁN THU NGÂN SÁCH NHÀ NƯỚC NĂM 2022</t>
  </si>
  <si>
    <t>DỰ TOÁN CHI NGÂN SÁCH ĐỊA PHƯƠNG, CHI NGÂN SÁCH CẤP HUYỆN VÀ CHI NGÂN SÁCH XÃ THEO CƠ CẤU CHI NĂM 2022</t>
  </si>
  <si>
    <t xml:space="preserve">Chi khoa học và công nghệ </t>
  </si>
  <si>
    <t xml:space="preserve">Chi quốc phòng </t>
  </si>
  <si>
    <t>Chi thường xuyên khác (chi khác)</t>
  </si>
  <si>
    <t>Trường Mầm non Yên Phú</t>
  </si>
  <si>
    <t>Trường PTDTBT TH THCS Thượng Tân</t>
  </si>
  <si>
    <t>Trường PTDTBT TH Minh Sơn</t>
  </si>
  <si>
    <t>Trường PTDTBT TH Giáp Trung</t>
  </si>
  <si>
    <t>Trường PTDTBT TH Yên Phong</t>
  </si>
  <si>
    <t xml:space="preserve">Trường PTDTBT TH  Yên Cường </t>
  </si>
  <si>
    <t>Trường PTDTBT TH THCS  Phiêng Luông</t>
  </si>
  <si>
    <t>Trường PTDTBT THCS Minh Sơn</t>
  </si>
  <si>
    <t>Trường PTDTBT THCSLạc Nông</t>
  </si>
  <si>
    <t>Trường PTDTBT THCS Đường Âm</t>
  </si>
  <si>
    <t>Trường PTDT Nội trú THCS THPT Bắc Mê</t>
  </si>
  <si>
    <t>Trường THCS THPT Minh Ngọc</t>
  </si>
  <si>
    <t>CÁC ĐƠN VỊ SN KHÁC</t>
  </si>
  <si>
    <t>Trung tâm DVCC &amp; CTN</t>
  </si>
  <si>
    <t>Trung tâm DVMT &amp; CTN</t>
  </si>
  <si>
    <t>DỰ TOÁN THU, SỐ BỔ SUNG VÀ DỰ TOÁN CHI CÂN ĐỐI NGÂN SÁCH TỪNG XÃ NĂM 2022</t>
  </si>
  <si>
    <t>DỰ TOÁN CHI THƯỜNG XUYÊN CỦA NGÂN SÁCH CẤP HUYỆN CHO TỪNG CƠ QUAN, TỔ CHỨC THEO LĨNH VỰC NĂM 2022</t>
  </si>
  <si>
    <t>DỰ TOÁN CHI NGÂN SÁCH CẤP HUYỆN CHO TỪNG CƠ QUAN, TỔ CHỨC NĂM 2022</t>
  </si>
  <si>
    <t>DỰ TOÁN CHI NGÂN SÁCH CẤP HUYỆN THEO LĨNH VỰC NĂM 2022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</si>
</sst>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#,##0.0;[Red]#,##0.0"/>
    <numFmt numFmtId="166" formatCode="_(* #,##0_);_(* \(#,##0\);_(* &quot;-&quot;??_);_(@_)"/>
    <numFmt numFmtId="167" formatCode="_(* #,##0.0_);_(* \(#,##0.0\);_(* &quot;-&quot;??_);_(@_)"/>
    <numFmt numFmtId="169" formatCode="#,##0.00;[Red]#,##0.00"/>
    <numFmt numFmtId="170" formatCode="#,##0.0"/>
    <numFmt numFmtId="171" formatCode="_ * #,##0.0_ ;_ * \-#,##0.0_ ;_ * &quot;-&quot;?_ ;_ @_ "/>
    <numFmt numFmtId="172" formatCode="###,###"/>
  </numFmts>
  <fonts count="38">
    <font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name val=".VnArial Narrow"/>
      <family val="2"/>
    </font>
    <font>
      <sz val="12"/>
      <name val=".VnTime"/>
      <family val="2"/>
    </font>
    <font>
      <b/>
      <sz val="13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Times New Roman"/>
      <family val="1"/>
    </font>
    <font>
      <b/>
      <i/>
      <sz val="14"/>
      <name val="Times New Roman"/>
      <family val="1"/>
    </font>
    <font>
      <b/>
      <sz val="13.5"/>
      <name val="Times New Roman"/>
      <family val="1"/>
    </font>
    <font>
      <b/>
      <i/>
      <sz val="11"/>
      <name val="Times New Roman"/>
      <family val="1"/>
    </font>
    <font>
      <b/>
      <i/>
      <sz val="11"/>
      <name val="Calibri"/>
      <family val="2"/>
      <scheme val="minor"/>
    </font>
    <font>
      <sz val="13"/>
      <name val="VnTim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1" fontId="9" fillId="0" borderId="0" applyFont="0" applyFill="0" applyBorder="0" applyAlignment="0" applyProtection="0"/>
    <xf numFmtId="0" fontId="25" fillId="0" borderId="0"/>
    <xf numFmtId="0" fontId="26" fillId="0" borderId="0"/>
    <xf numFmtId="0" fontId="37" fillId="0" borderId="0"/>
    <xf numFmtId="0" fontId="17" fillId="0" borderId="0"/>
    <xf numFmtId="41" fontId="17" fillId="0" borderId="0" applyFont="0" applyFill="0" applyBorder="0" applyAlignment="0" applyProtection="0"/>
  </cellStyleXfs>
  <cellXfs count="364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0" xfId="0" applyFont="1"/>
    <xf numFmtId="165" fontId="3" fillId="2" borderId="16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43" fontId="5" fillId="0" borderId="22" xfId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8" fillId="0" borderId="26" xfId="5" applyNumberFormat="1" applyFont="1" applyBorder="1" applyAlignment="1">
      <alignment horizontal="right" vertical="center" wrapText="1"/>
    </xf>
    <xf numFmtId="4" fontId="8" fillId="0" borderId="1" xfId="5" applyNumberFormat="1" applyFont="1" applyBorder="1" applyAlignment="1">
      <alignment horizontal="right" vertical="center" wrapText="1"/>
    </xf>
    <xf numFmtId="4" fontId="8" fillId="0" borderId="19" xfId="5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167" fontId="20" fillId="0" borderId="4" xfId="1" applyNumberFormat="1" applyFont="1" applyBorder="1" applyAlignment="1">
      <alignment horizontal="right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167" fontId="20" fillId="0" borderId="21" xfId="1" applyNumberFormat="1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167" fontId="20" fillId="0" borderId="6" xfId="1" applyNumberFormat="1" applyFont="1" applyBorder="1" applyAlignment="1">
      <alignment horizontal="right" vertical="center" wrapText="1"/>
    </xf>
    <xf numFmtId="167" fontId="19" fillId="0" borderId="3" xfId="1" applyNumberFormat="1" applyFont="1" applyBorder="1" applyAlignment="1">
      <alignment horizontal="right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167" fontId="20" fillId="0" borderId="10" xfId="1" applyNumberFormat="1" applyFont="1" applyBorder="1" applyAlignment="1">
      <alignment horizontal="right" vertical="center" wrapText="1"/>
    </xf>
    <xf numFmtId="167" fontId="20" fillId="0" borderId="33" xfId="1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0" fontId="20" fillId="0" borderId="33" xfId="7" applyNumberFormat="1" applyFont="1" applyBorder="1" applyAlignment="1">
      <alignment horizontal="right" vertical="center" wrapText="1"/>
    </xf>
    <xf numFmtId="170" fontId="20" fillId="0" borderId="4" xfId="7" applyNumberFormat="1" applyFont="1" applyBorder="1" applyAlignment="1">
      <alignment horizontal="right" vertical="center" wrapText="1"/>
    </xf>
    <xf numFmtId="170" fontId="20" fillId="0" borderId="10" xfId="1" applyNumberFormat="1" applyFont="1" applyBorder="1" applyAlignment="1">
      <alignment horizontal="right" vertical="center" wrapText="1"/>
    </xf>
    <xf numFmtId="170" fontId="20" fillId="2" borderId="33" xfId="7" quotePrefix="1" applyNumberFormat="1" applyFont="1" applyFill="1" applyBorder="1" applyAlignment="1">
      <alignment horizontal="right" vertical="center" wrapText="1"/>
    </xf>
    <xf numFmtId="170" fontId="20" fillId="0" borderId="10" xfId="7" quotePrefix="1" applyNumberFormat="1" applyFont="1" applyBorder="1" applyAlignment="1">
      <alignment horizontal="right" vertical="center" wrapText="1"/>
    </xf>
    <xf numFmtId="170" fontId="20" fillId="0" borderId="33" xfId="7" applyNumberFormat="1" applyFont="1" applyBorder="1" applyAlignment="1">
      <alignment horizontal="right" vertical="center"/>
    </xf>
    <xf numFmtId="170" fontId="20" fillId="0" borderId="4" xfId="7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19" fillId="0" borderId="3" xfId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166" fontId="18" fillId="0" borderId="0" xfId="0" applyNumberFormat="1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166" fontId="20" fillId="0" borderId="0" xfId="0" applyNumberFormat="1" applyFont="1" applyAlignment="1">
      <alignment vertical="center"/>
    </xf>
    <xf numFmtId="0" fontId="19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left" vertical="center" wrapText="1"/>
    </xf>
    <xf numFmtId="167" fontId="19" fillId="2" borderId="3" xfId="1" applyNumberFormat="1" applyFont="1" applyFill="1" applyBorder="1" applyAlignment="1">
      <alignment horizontal="right" vertical="center" wrapText="1"/>
    </xf>
    <xf numFmtId="167" fontId="20" fillId="2" borderId="6" xfId="1" applyNumberFormat="1" applyFont="1" applyFill="1" applyBorder="1" applyAlignment="1">
      <alignment horizontal="right" vertical="center" wrapText="1"/>
    </xf>
    <xf numFmtId="167" fontId="20" fillId="2" borderId="4" xfId="1" applyNumberFormat="1" applyFont="1" applyFill="1" applyBorder="1" applyAlignment="1">
      <alignment horizontal="right" vertical="center" wrapText="1"/>
    </xf>
    <xf numFmtId="167" fontId="20" fillId="2" borderId="21" xfId="1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167" fontId="19" fillId="2" borderId="3" xfId="1" applyNumberFormat="1" applyFont="1" applyFill="1" applyBorder="1" applyAlignment="1">
      <alignment horizontal="left" vertical="center" wrapText="1"/>
    </xf>
    <xf numFmtId="167" fontId="20" fillId="2" borderId="20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5" fontId="3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5" fontId="12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4" fillId="0" borderId="3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/>
    </xf>
    <xf numFmtId="167" fontId="20" fillId="0" borderId="26" xfId="1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67" fontId="29" fillId="0" borderId="1" xfId="1" applyNumberFormat="1" applyFont="1" applyBorder="1" applyAlignment="1">
      <alignment horizontal="right" vertical="center" wrapText="1"/>
    </xf>
    <xf numFmtId="167" fontId="20" fillId="0" borderId="19" xfId="1" applyNumberFormat="1" applyFont="1" applyBorder="1" applyAlignment="1">
      <alignment horizontal="right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left" vertical="center" wrapText="1"/>
    </xf>
    <xf numFmtId="167" fontId="33" fillId="0" borderId="26" xfId="1" applyNumberFormat="1" applyFont="1" applyBorder="1" applyAlignment="1">
      <alignment horizontal="right" vertical="center" wrapText="1"/>
    </xf>
    <xf numFmtId="167" fontId="29" fillId="0" borderId="26" xfId="1" applyNumberFormat="1" applyFont="1" applyBorder="1" applyAlignment="1">
      <alignment horizontal="right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vertical="center" wrapText="1"/>
    </xf>
    <xf numFmtId="167" fontId="20" fillId="0" borderId="19" xfId="1" applyNumberFormat="1" applyFont="1" applyFill="1" applyBorder="1" applyAlignment="1">
      <alignment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left" vertical="center" wrapText="1"/>
    </xf>
    <xf numFmtId="167" fontId="20" fillId="0" borderId="26" xfId="1" applyNumberFormat="1" applyFont="1" applyFill="1" applyBorder="1" applyAlignment="1">
      <alignment horizontal="right" vertical="center" wrapText="1"/>
    </xf>
    <xf numFmtId="167" fontId="20" fillId="0" borderId="26" xfId="1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vertical="center" wrapText="1"/>
    </xf>
    <xf numFmtId="0" fontId="20" fillId="0" borderId="1" xfId="8" applyNumberFormat="1" applyFont="1" applyFill="1" applyBorder="1" applyAlignment="1">
      <alignment vertical="center" wrapText="1"/>
    </xf>
    <xf numFmtId="0" fontId="20" fillId="0" borderId="1" xfId="8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justify" vertical="center" wrapText="1"/>
    </xf>
    <xf numFmtId="0" fontId="29" fillId="0" borderId="1" xfId="8" applyFont="1" applyFill="1" applyBorder="1" applyAlignment="1">
      <alignment horizontal="center" vertical="center" wrapText="1"/>
    </xf>
    <xf numFmtId="0" fontId="29" fillId="0" borderId="1" xfId="8" quotePrefix="1" applyNumberFormat="1" applyFont="1" applyFill="1" applyBorder="1" applyAlignment="1">
      <alignment vertical="center" wrapText="1"/>
    </xf>
    <xf numFmtId="167" fontId="29" fillId="0" borderId="1" xfId="1" applyNumberFormat="1" applyFont="1" applyFill="1" applyBorder="1" applyAlignment="1">
      <alignment horizontal="right" vertical="center" wrapText="1"/>
    </xf>
    <xf numFmtId="0" fontId="29" fillId="2" borderId="1" xfId="0" quotePrefix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9" xfId="8" applyFont="1" applyFill="1" applyBorder="1" applyAlignment="1">
      <alignment horizontal="center" vertical="center" wrapText="1"/>
    </xf>
    <xf numFmtId="0" fontId="20" fillId="0" borderId="19" xfId="8" applyNumberFormat="1" applyFont="1" applyFill="1" applyBorder="1" applyAlignment="1">
      <alignment vertical="center" wrapText="1"/>
    </xf>
    <xf numFmtId="167" fontId="20" fillId="0" borderId="19" xfId="1" applyNumberFormat="1" applyFont="1" applyFill="1" applyBorder="1" applyAlignment="1">
      <alignment horizontal="right" vertical="center" wrapText="1"/>
    </xf>
    <xf numFmtId="167" fontId="20" fillId="0" borderId="19" xfId="1" applyNumberFormat="1" applyFont="1" applyBorder="1" applyAlignment="1">
      <alignment vertical="center"/>
    </xf>
    <xf numFmtId="165" fontId="31" fillId="0" borderId="0" xfId="0" applyNumberFormat="1" applyFont="1" applyAlignment="1">
      <alignment vertical="center"/>
    </xf>
    <xf numFmtId="167" fontId="20" fillId="2" borderId="10" xfId="1" applyNumberFormat="1" applyFont="1" applyFill="1" applyBorder="1" applyAlignment="1">
      <alignment horizontal="right" vertical="center" wrapText="1"/>
    </xf>
    <xf numFmtId="0" fontId="20" fillId="0" borderId="4" xfId="0" quotePrefix="1" applyFont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left" vertical="center" wrapText="1"/>
    </xf>
    <xf numFmtId="0" fontId="31" fillId="2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43" fontId="35" fillId="0" borderId="22" xfId="1" applyFont="1" applyFill="1" applyBorder="1" applyAlignment="1">
      <alignment horizontal="right" vertical="center" wrapText="1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167" fontId="12" fillId="0" borderId="3" xfId="1" applyNumberFormat="1" applyFont="1" applyBorder="1" applyAlignment="1">
      <alignment horizontal="right" vertical="center" wrapText="1"/>
    </xf>
    <xf numFmtId="43" fontId="12" fillId="0" borderId="3" xfId="1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43" fontId="14" fillId="0" borderId="3" xfId="1" applyFont="1" applyBorder="1" applyAlignment="1">
      <alignment horizontal="right" vertical="center" wrapText="1"/>
    </xf>
    <xf numFmtId="3" fontId="3" fillId="2" borderId="26" xfId="0" applyNumberFormat="1" applyFont="1" applyFill="1" applyBorder="1" applyAlignment="1">
      <alignment horizontal="left" vertical="center" wrapText="1"/>
    </xf>
    <xf numFmtId="3" fontId="3" fillId="2" borderId="19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right" vertical="center" wrapText="1"/>
    </xf>
    <xf numFmtId="165" fontId="3" fillId="0" borderId="3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37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right" vertical="center" wrapText="1"/>
    </xf>
    <xf numFmtId="165" fontId="3" fillId="0" borderId="38" xfId="0" applyNumberFormat="1" applyFont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left" vertical="center"/>
    </xf>
    <xf numFmtId="3" fontId="3" fillId="0" borderId="19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vertical="center"/>
    </xf>
    <xf numFmtId="3" fontId="12" fillId="2" borderId="3" xfId="0" applyNumberFormat="1" applyFont="1" applyFill="1" applyBorder="1" applyAlignment="1">
      <alignment horizontal="left" vertical="center"/>
    </xf>
    <xf numFmtId="3" fontId="18" fillId="2" borderId="0" xfId="0" applyNumberFormat="1" applyFont="1" applyFill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24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/>
    </xf>
    <xf numFmtId="0" fontId="18" fillId="2" borderId="23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5" fontId="20" fillId="0" borderId="19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20" fillId="0" borderId="26" xfId="0" applyNumberFormat="1" applyFont="1" applyBorder="1" applyAlignment="1">
      <alignment horizontal="right" vertical="center" wrapText="1"/>
    </xf>
    <xf numFmtId="165" fontId="20" fillId="0" borderId="26" xfId="0" applyNumberFormat="1" applyFont="1" applyBorder="1" applyAlignment="1">
      <alignment horizontal="right" vertical="center" wrapText="1"/>
    </xf>
    <xf numFmtId="165" fontId="20" fillId="0" borderId="27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165" fontId="20" fillId="0" borderId="28" xfId="0" applyNumberFormat="1" applyFont="1" applyBorder="1" applyAlignment="1">
      <alignment horizontal="right" vertical="center" wrapText="1"/>
    </xf>
    <xf numFmtId="165" fontId="20" fillId="0" borderId="29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 wrapText="1"/>
    </xf>
    <xf numFmtId="167" fontId="8" fillId="0" borderId="12" xfId="1" applyNumberFormat="1" applyFont="1" applyFill="1" applyBorder="1" applyAlignment="1">
      <alignment horizontal="right" vertical="center" wrapText="1"/>
    </xf>
    <xf numFmtId="167" fontId="27" fillId="0" borderId="3" xfId="1" applyNumberFormat="1" applyFont="1" applyFill="1" applyBorder="1" applyAlignment="1">
      <alignment horizontal="right" vertical="center" wrapText="1"/>
    </xf>
    <xf numFmtId="171" fontId="3" fillId="0" borderId="1" xfId="0" applyNumberFormat="1" applyFont="1" applyFill="1" applyBorder="1" applyAlignment="1">
      <alignment vertical="center" wrapText="1"/>
    </xf>
    <xf numFmtId="171" fontId="3" fillId="0" borderId="26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2" fontId="8" fillId="0" borderId="1" xfId="9" applyNumberFormat="1" applyFont="1" applyFill="1" applyBorder="1" applyAlignment="1">
      <alignment vertical="center" wrapText="1"/>
    </xf>
    <xf numFmtId="172" fontId="8" fillId="0" borderId="19" xfId="9" applyNumberFormat="1" applyFont="1" applyFill="1" applyBorder="1" applyAlignment="1">
      <alignment vertical="center" wrapText="1"/>
    </xf>
    <xf numFmtId="0" fontId="3" fillId="0" borderId="26" xfId="10" applyFont="1" applyFill="1" applyBorder="1" applyAlignment="1">
      <alignment horizontal="center" vertical="center"/>
    </xf>
    <xf numFmtId="0" fontId="6" fillId="0" borderId="26" xfId="10" applyNumberFormat="1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left" vertical="center" wrapText="1"/>
    </xf>
    <xf numFmtId="0" fontId="3" fillId="0" borderId="19" xfId="10" applyFont="1" applyFill="1" applyBorder="1" applyAlignment="1">
      <alignment horizontal="center" vertical="center"/>
    </xf>
    <xf numFmtId="0" fontId="6" fillId="0" borderId="19" xfId="10" applyNumberFormat="1" applyFont="1" applyFill="1" applyBorder="1" applyAlignment="1">
      <alignment horizontal="left" vertical="center" wrapText="1"/>
    </xf>
    <xf numFmtId="169" fontId="3" fillId="0" borderId="26" xfId="0" applyNumberFormat="1" applyFont="1" applyBorder="1" applyAlignment="1">
      <alignment horizontal="right" vertical="center" wrapText="1"/>
    </xf>
    <xf numFmtId="169" fontId="3" fillId="0" borderId="1" xfId="0" applyNumberFormat="1" applyFont="1" applyBorder="1" applyAlignment="1">
      <alignment horizontal="right" vertical="center" wrapText="1"/>
    </xf>
    <xf numFmtId="169" fontId="3" fillId="0" borderId="19" xfId="0" applyNumberFormat="1" applyFont="1" applyBorder="1" applyAlignment="1">
      <alignment horizontal="right" vertical="center" wrapText="1"/>
    </xf>
    <xf numFmtId="0" fontId="3" fillId="0" borderId="26" xfId="10" applyNumberFormat="1" applyFont="1" applyFill="1" applyBorder="1" applyAlignment="1">
      <alignment vertical="center"/>
    </xf>
    <xf numFmtId="0" fontId="3" fillId="0" borderId="1" xfId="10" applyNumberFormat="1" applyFont="1" applyFill="1" applyBorder="1" applyAlignment="1">
      <alignment vertical="center"/>
    </xf>
    <xf numFmtId="0" fontId="3" fillId="0" borderId="19" xfId="10" applyNumberFormat="1" applyFont="1" applyFill="1" applyBorder="1" applyAlignment="1">
      <alignment vertical="center"/>
    </xf>
    <xf numFmtId="3" fontId="6" fillId="0" borderId="26" xfId="10" applyNumberFormat="1" applyFont="1" applyFill="1" applyBorder="1" applyAlignment="1">
      <alignment horizontal="left" vertical="center" wrapText="1"/>
    </xf>
    <xf numFmtId="3" fontId="6" fillId="0" borderId="1" xfId="10" applyNumberFormat="1" applyFont="1" applyFill="1" applyBorder="1" applyAlignment="1">
      <alignment horizontal="left" vertical="center" wrapText="1"/>
    </xf>
    <xf numFmtId="3" fontId="6" fillId="0" borderId="19" xfId="10" applyNumberFormat="1" applyFont="1" applyFill="1" applyBorder="1" applyAlignment="1">
      <alignment horizontal="left" vertical="center" wrapText="1"/>
    </xf>
    <xf numFmtId="3" fontId="3" fillId="0" borderId="26" xfId="10" applyNumberFormat="1" applyFont="1" applyFill="1" applyBorder="1" applyAlignment="1">
      <alignment horizontal="left" vertical="center" wrapText="1"/>
    </xf>
    <xf numFmtId="3" fontId="3" fillId="0" borderId="1" xfId="10" applyNumberFormat="1" applyFont="1" applyFill="1" applyBorder="1" applyAlignment="1">
      <alignment horizontal="left" vertical="center"/>
    </xf>
    <xf numFmtId="3" fontId="3" fillId="0" borderId="19" xfId="10" applyNumberFormat="1" applyFont="1" applyFill="1" applyBorder="1" applyAlignment="1">
      <alignment horizontal="left" vertical="center" wrapText="1"/>
    </xf>
    <xf numFmtId="3" fontId="3" fillId="0" borderId="1" xfId="10" applyNumberFormat="1" applyFont="1" applyFill="1" applyBorder="1" applyAlignment="1">
      <alignment horizontal="left" vertical="center" wrapText="1"/>
    </xf>
    <xf numFmtId="3" fontId="3" fillId="0" borderId="19" xfId="10" applyNumberFormat="1" applyFont="1" applyFill="1" applyBorder="1" applyAlignment="1">
      <alignment horizontal="left" vertical="center"/>
    </xf>
    <xf numFmtId="3" fontId="3" fillId="0" borderId="3" xfId="10" applyNumberFormat="1" applyFont="1" applyFill="1" applyBorder="1" applyAlignment="1">
      <alignment horizontal="center" vertical="center"/>
    </xf>
    <xf numFmtId="3" fontId="3" fillId="0" borderId="3" xfId="10" applyNumberFormat="1" applyFont="1" applyFill="1" applyBorder="1" applyAlignment="1">
      <alignment vertical="center"/>
    </xf>
    <xf numFmtId="165" fontId="3" fillId="0" borderId="3" xfId="10" applyNumberFormat="1" applyFont="1" applyFill="1" applyBorder="1" applyAlignment="1">
      <alignment horizontal="right" vertical="center" wrapText="1"/>
    </xf>
    <xf numFmtId="165" fontId="14" fillId="0" borderId="3" xfId="0" applyNumberFormat="1" applyFont="1" applyBorder="1" applyAlignment="1">
      <alignment horizontal="right" vertical="center" wrapText="1"/>
    </xf>
    <xf numFmtId="0" fontId="18" fillId="2" borderId="41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16" xfId="10" applyNumberFormat="1" applyFont="1" applyBorder="1" applyAlignment="1">
      <alignment horizontal="left" vertical="center" wrapText="1"/>
    </xf>
    <xf numFmtId="0" fontId="6" fillId="0" borderId="16" xfId="10" applyNumberFormat="1" applyFont="1" applyFill="1" applyBorder="1" applyAlignment="1">
      <alignment horizontal="left" vertical="center" wrapText="1"/>
    </xf>
    <xf numFmtId="0" fontId="3" fillId="2" borderId="16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horizontal="center" vertical="center"/>
    </xf>
    <xf numFmtId="3" fontId="6" fillId="0" borderId="16" xfId="10" applyNumberFormat="1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left" vertical="center"/>
    </xf>
    <xf numFmtId="3" fontId="3" fillId="2" borderId="16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6" xfId="0" applyNumberFormat="1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6" fillId="0" borderId="15" xfId="1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6" fillId="0" borderId="17" xfId="10" applyNumberFormat="1" applyFont="1" applyBorder="1" applyAlignment="1">
      <alignment horizontal="left" vertical="center" wrapText="1"/>
    </xf>
    <xf numFmtId="0" fontId="3" fillId="2" borderId="15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3" fontId="6" fillId="0" borderId="15" xfId="10" applyNumberFormat="1" applyFont="1" applyFill="1" applyBorder="1" applyAlignment="1">
      <alignment horizontal="left" vertical="center" wrapText="1"/>
    </xf>
    <xf numFmtId="3" fontId="3" fillId="2" borderId="17" xfId="0" applyNumberFormat="1" applyFont="1" applyFill="1" applyBorder="1" applyAlignment="1">
      <alignment horizontal="center" vertical="center"/>
    </xf>
    <xf numFmtId="3" fontId="6" fillId="0" borderId="17" xfId="10" applyNumberFormat="1" applyFont="1" applyFill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left" vertical="center"/>
    </xf>
    <xf numFmtId="3" fontId="3" fillId="2" borderId="17" xfId="0" applyNumberFormat="1" applyFont="1" applyFill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3" fontId="6" fillId="0" borderId="32" xfId="10" applyNumberFormat="1" applyFont="1" applyFill="1" applyBorder="1" applyAlignment="1">
      <alignment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 wrapText="1"/>
    </xf>
    <xf numFmtId="165" fontId="12" fillId="2" borderId="15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12" fillId="2" borderId="16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12" fillId="2" borderId="17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3" borderId="15" xfId="6" applyNumberFormat="1" applyFont="1" applyFill="1" applyBorder="1" applyAlignment="1">
      <alignment horizontal="right" vertical="center"/>
    </xf>
    <xf numFmtId="165" fontId="3" fillId="3" borderId="16" xfId="6" applyNumberFormat="1" applyFont="1" applyFill="1" applyBorder="1" applyAlignment="1">
      <alignment horizontal="right" vertical="center"/>
    </xf>
    <xf numFmtId="165" fontId="3" fillId="3" borderId="17" xfId="6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3" borderId="15" xfId="6" applyNumberFormat="1" applyFont="1" applyFill="1" applyBorder="1" applyAlignment="1">
      <alignment horizontal="right" vertical="center" wrapText="1"/>
    </xf>
    <xf numFmtId="165" fontId="3" fillId="2" borderId="15" xfId="0" applyNumberFormat="1" applyFont="1" applyFill="1" applyBorder="1" applyAlignment="1">
      <alignment horizontal="right" vertical="center" wrapText="1"/>
    </xf>
    <xf numFmtId="165" fontId="3" fillId="3" borderId="16" xfId="6" applyNumberFormat="1" applyFont="1" applyFill="1" applyBorder="1" applyAlignment="1">
      <alignment horizontal="right" vertical="center" wrapText="1"/>
    </xf>
    <xf numFmtId="165" fontId="3" fillId="3" borderId="17" xfId="6" applyNumberFormat="1" applyFont="1" applyFill="1" applyBorder="1" applyAlignment="1">
      <alignment horizontal="right" vertical="center" wrapText="1"/>
    </xf>
    <xf numFmtId="165" fontId="3" fillId="0" borderId="17" xfId="6" applyNumberFormat="1" applyFont="1" applyFill="1" applyBorder="1" applyAlignment="1">
      <alignment horizontal="right" vertical="center"/>
    </xf>
    <xf numFmtId="165" fontId="12" fillId="2" borderId="32" xfId="0" applyNumberFormat="1" applyFont="1" applyFill="1" applyBorder="1" applyAlignment="1">
      <alignment horizontal="right" vertical="center" wrapText="1"/>
    </xf>
    <xf numFmtId="165" fontId="6" fillId="0" borderId="32" xfId="11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2" borderId="32" xfId="0" applyNumberFormat="1" applyFont="1" applyFill="1" applyBorder="1" applyAlignment="1">
      <alignment horizontal="right" vertical="center" wrapText="1"/>
    </xf>
    <xf numFmtId="169" fontId="19" fillId="0" borderId="3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2" xfId="8" applyNumberFormat="1" applyFont="1" applyFill="1" applyBorder="1" applyAlignment="1">
      <alignment vertical="center" wrapText="1"/>
    </xf>
    <xf numFmtId="167" fontId="20" fillId="0" borderId="2" xfId="1" applyNumberFormat="1" applyFont="1" applyFill="1" applyBorder="1" applyAlignment="1">
      <alignment horizontal="right" vertical="center" wrapText="1"/>
    </xf>
    <xf numFmtId="167" fontId="20" fillId="0" borderId="2" xfId="1" applyNumberFormat="1" applyFont="1" applyBorder="1" applyAlignment="1">
      <alignment horizontal="right" vertical="center"/>
    </xf>
    <xf numFmtId="167" fontId="20" fillId="0" borderId="2" xfId="1" applyNumberFormat="1" applyFont="1" applyBorder="1" applyAlignment="1">
      <alignment horizontal="right" vertical="center" wrapText="1"/>
    </xf>
    <xf numFmtId="171" fontId="3" fillId="0" borderId="19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</cellXfs>
  <cellStyles count="12">
    <cellStyle name="Comma" xfId="1" builtinId="3"/>
    <cellStyle name="Comma [0]" xfId="6" builtinId="6"/>
    <cellStyle name="Comma [0] 2" xfId="11"/>
    <cellStyle name="Normal" xfId="0" builtinId="0"/>
    <cellStyle name="Normal 10" xfId="10"/>
    <cellStyle name="Normal 12" xfId="4"/>
    <cellStyle name="Normal 2" xfId="5"/>
    <cellStyle name="Normal 6" xfId="3"/>
    <cellStyle name="Normal 8" xfId="2"/>
    <cellStyle name="Normal_Chi NSTW NSDP 2002 - PL" xfId="9"/>
    <cellStyle name="Normal_Khoi tinh - khoan" xfId="8"/>
    <cellStyle name="Normal_pl6Bieu so 0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2%20Bi&#7875;u%20DT%202022%20-%20N&#272;%2031%20(UB%20tr&#236;nh)%2013.12%20-k&#232;m%20ngh&#7883;%20quy&#7871;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 Biểu Dự toán"/>
      <sheetName val="ĐG CĐ NSĐP 2021 (B12)"/>
      <sheetName val="Thu NS 2021 theo LV (B13)"/>
      <sheetName val="Chi NS theo CC 2021 (B14)"/>
      <sheetName val="CĐ NSĐP 2022 (B15)"/>
      <sheetName val="DT thu 2022 theo LV (B16)"/>
      <sheetName val="DT chi 2022 NSĐP theo CC (B17)"/>
      <sheetName val="PL Biểu Phân bổ"/>
      <sheetName val="ĐG CĐ thu chi H-X 2021 (B19)"/>
      <sheetName val="ĐG Thu từng xã 2021 (B20) "/>
      <sheetName val="ĐG thu NSX 2021 theo LV (B21)"/>
      <sheetName val="ĐG chi NS 2021 theo CC (B22)"/>
      <sheetName val="CĐ thu, chi DT 2022 (B30)"/>
      <sheetName val="DT Thu từng xã 2022 (B31)"/>
      <sheetName val="DT thu từng xã theo LV (B32)"/>
      <sheetName val="DT Chi NS 2022 theo CC (B33)"/>
      <sheetName val="DT chi NSH 2022 theo LV (B34)"/>
      <sheetName val="DT chi 2022 các CQ the LV (B35)"/>
      <sheetName val="DT CTX 2022 CQ theo LV (B37)"/>
      <sheetName val="DT NSĐP &amp; BSCĐ (B39)"/>
      <sheetName val="DT chi NSĐP từng xã (B41)"/>
      <sheetName val="Biểu phụ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4900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D24" sqref="D24"/>
    </sheetView>
  </sheetViews>
  <sheetFormatPr defaultRowHeight="15"/>
  <cols>
    <col min="1" max="1" width="7.7109375" style="68" customWidth="1"/>
    <col min="2" max="2" width="58.42578125" style="68" customWidth="1"/>
    <col min="3" max="3" width="24.7109375" style="68" customWidth="1"/>
    <col min="4" max="4" width="18" style="68" customWidth="1"/>
    <col min="5" max="5" width="13.7109375" style="68" customWidth="1"/>
    <col min="6" max="16384" width="9.140625" style="68"/>
  </cols>
  <sheetData>
    <row r="1" spans="1:3" s="67" customFormat="1" ht="21.75" customHeight="1">
      <c r="A1" s="309" t="s">
        <v>114</v>
      </c>
      <c r="B1" s="310"/>
      <c r="C1" s="37" t="s">
        <v>104</v>
      </c>
    </row>
    <row r="2" spans="1:3" s="67" customFormat="1" ht="9" customHeight="1">
      <c r="A2" s="53"/>
      <c r="B2" s="54"/>
      <c r="C2" s="37"/>
    </row>
    <row r="3" spans="1:3" s="67" customFormat="1" ht="20.25" customHeight="1">
      <c r="A3" s="311" t="s">
        <v>298</v>
      </c>
      <c r="B3" s="312"/>
      <c r="C3" s="312"/>
    </row>
    <row r="4" spans="1:3" ht="18.75" customHeight="1">
      <c r="A4" s="313" t="s">
        <v>83</v>
      </c>
      <c r="B4" s="313"/>
      <c r="C4" s="313"/>
    </row>
    <row r="5" spans="1:3" ht="12.75" customHeight="1">
      <c r="A5" s="17"/>
      <c r="B5" s="17"/>
      <c r="C5" s="17"/>
    </row>
    <row r="6" spans="1:3" ht="19.5" customHeight="1">
      <c r="A6" s="314" t="s">
        <v>286</v>
      </c>
      <c r="B6" s="314"/>
      <c r="C6" s="314"/>
    </row>
    <row r="7" spans="1:3" ht="44.25" customHeight="1">
      <c r="A7" s="39" t="s">
        <v>0</v>
      </c>
      <c r="B7" s="39" t="s">
        <v>1</v>
      </c>
      <c r="C7" s="39" t="s">
        <v>287</v>
      </c>
    </row>
    <row r="8" spans="1:3" ht="30" customHeight="1">
      <c r="A8" s="11" t="s">
        <v>2</v>
      </c>
      <c r="B8" s="12" t="s">
        <v>88</v>
      </c>
      <c r="C8" s="46">
        <f>C9+C13+C16+C17</f>
        <v>617714</v>
      </c>
    </row>
    <row r="9" spans="1:3" ht="28.5" customHeight="1">
      <c r="A9" s="11" t="s">
        <v>4</v>
      </c>
      <c r="B9" s="12" t="s">
        <v>28</v>
      </c>
      <c r="C9" s="46">
        <f>SUM(C10:C12)</f>
        <v>220783</v>
      </c>
    </row>
    <row r="10" spans="1:3" s="69" customFormat="1" ht="27" customHeight="1">
      <c r="A10" s="47">
        <v>1</v>
      </c>
      <c r="B10" s="48" t="s">
        <v>79</v>
      </c>
      <c r="C10" s="60">
        <v>178277</v>
      </c>
    </row>
    <row r="11" spans="1:3" s="69" customFormat="1" ht="37.5">
      <c r="A11" s="20">
        <v>2</v>
      </c>
      <c r="B11" s="19" t="s">
        <v>89</v>
      </c>
      <c r="C11" s="61">
        <v>41006</v>
      </c>
    </row>
    <row r="12" spans="1:3" s="69" customFormat="1" ht="27" customHeight="1">
      <c r="A12" s="49">
        <v>3</v>
      </c>
      <c r="B12" s="50" t="s">
        <v>115</v>
      </c>
      <c r="C12" s="59">
        <v>1500</v>
      </c>
    </row>
    <row r="13" spans="1:3" ht="28.5" customHeight="1">
      <c r="A13" s="11" t="s">
        <v>5</v>
      </c>
      <c r="B13" s="12" t="s">
        <v>90</v>
      </c>
      <c r="C13" s="46">
        <f>SUM(C14:C15)</f>
        <v>396931</v>
      </c>
    </row>
    <row r="14" spans="1:3" s="69" customFormat="1" ht="27" customHeight="1">
      <c r="A14" s="47">
        <v>1</v>
      </c>
      <c r="B14" s="48" t="s">
        <v>6</v>
      </c>
      <c r="C14" s="58">
        <v>396621</v>
      </c>
    </row>
    <row r="15" spans="1:3" s="69" customFormat="1" ht="27" customHeight="1">
      <c r="A15" s="49">
        <v>2</v>
      </c>
      <c r="B15" s="50" t="s">
        <v>7</v>
      </c>
      <c r="C15" s="59">
        <v>310</v>
      </c>
    </row>
    <row r="16" spans="1:3" ht="28.5" customHeight="1">
      <c r="A16" s="11" t="s">
        <v>8</v>
      </c>
      <c r="B16" s="12" t="s">
        <v>10</v>
      </c>
      <c r="C16" s="46">
        <v>0</v>
      </c>
    </row>
    <row r="17" spans="1:3" ht="25.5" customHeight="1">
      <c r="A17" s="11" t="s">
        <v>9</v>
      </c>
      <c r="B17" s="12" t="s">
        <v>12</v>
      </c>
      <c r="C17" s="46">
        <v>0</v>
      </c>
    </row>
    <row r="18" spans="1:3" ht="30" customHeight="1">
      <c r="A18" s="11" t="s">
        <v>3</v>
      </c>
      <c r="B18" s="12" t="s">
        <v>91</v>
      </c>
      <c r="C18" s="46">
        <f>C19+C24+C252</f>
        <v>617714.00100000005</v>
      </c>
    </row>
    <row r="19" spans="1:3" s="70" customFormat="1" ht="28.5" customHeight="1">
      <c r="A19" s="11" t="s">
        <v>13</v>
      </c>
      <c r="B19" s="12" t="s">
        <v>76</v>
      </c>
      <c r="C19" s="46">
        <f>SUM(C20:C23)+0.001</f>
        <v>617404.00100000005</v>
      </c>
    </row>
    <row r="20" spans="1:3" s="69" customFormat="1" ht="27" customHeight="1">
      <c r="A20" s="47">
        <v>1</v>
      </c>
      <c r="B20" s="48" t="s">
        <v>14</v>
      </c>
      <c r="C20" s="55">
        <v>76995.63</v>
      </c>
    </row>
    <row r="21" spans="1:3" s="69" customFormat="1" ht="27" customHeight="1">
      <c r="A21" s="20">
        <v>2</v>
      </c>
      <c r="B21" s="19" t="s">
        <v>15</v>
      </c>
      <c r="C21" s="56">
        <v>526590.37</v>
      </c>
    </row>
    <row r="22" spans="1:3" s="69" customFormat="1" ht="27" customHeight="1">
      <c r="A22" s="20">
        <v>3</v>
      </c>
      <c r="B22" s="19" t="s">
        <v>16</v>
      </c>
      <c r="C22" s="56">
        <v>12318</v>
      </c>
    </row>
    <row r="23" spans="1:3" s="69" customFormat="1" ht="27" customHeight="1">
      <c r="A23" s="49">
        <v>4</v>
      </c>
      <c r="B23" s="50" t="s">
        <v>116</v>
      </c>
      <c r="C23" s="57">
        <v>1500</v>
      </c>
    </row>
    <row r="24" spans="1:3" ht="28.5" customHeight="1">
      <c r="A24" s="11" t="s">
        <v>5</v>
      </c>
      <c r="B24" s="12" t="s">
        <v>17</v>
      </c>
      <c r="C24" s="46">
        <f>SUM(C25:C26)</f>
        <v>310</v>
      </c>
    </row>
    <row r="25" spans="1:3" s="69" customFormat="1" ht="27" customHeight="1">
      <c r="A25" s="47">
        <v>1</v>
      </c>
      <c r="B25" s="48" t="s">
        <v>18</v>
      </c>
      <c r="C25" s="52">
        <v>0</v>
      </c>
    </row>
    <row r="26" spans="1:3" s="69" customFormat="1" ht="27" customHeight="1">
      <c r="A26" s="49">
        <v>2</v>
      </c>
      <c r="B26" s="50" t="s">
        <v>19</v>
      </c>
      <c r="C26" s="51">
        <v>310</v>
      </c>
    </row>
    <row r="27" spans="1:3" ht="28.5" customHeight="1">
      <c r="A27" s="11" t="s">
        <v>8</v>
      </c>
      <c r="B27" s="12" t="s">
        <v>20</v>
      </c>
      <c r="C27" s="46">
        <v>0</v>
      </c>
    </row>
    <row r="28" spans="1:3">
      <c r="A28" s="71"/>
    </row>
  </sheetData>
  <mergeCells count="4">
    <mergeCell ref="A1:B1"/>
    <mergeCell ref="A3:C3"/>
    <mergeCell ref="A4:C4"/>
    <mergeCell ref="A6:C6"/>
  </mergeCells>
  <phoneticPr fontId="7" type="noConversion"/>
  <pageMargins left="0.6" right="0.5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24" sqref="D24"/>
    </sheetView>
  </sheetViews>
  <sheetFormatPr defaultRowHeight="15"/>
  <cols>
    <col min="1" max="1" width="6.5703125" style="63" customWidth="1"/>
    <col min="2" max="2" width="60.140625" style="63" customWidth="1"/>
    <col min="3" max="3" width="23.85546875" style="63" customWidth="1"/>
    <col min="4" max="16384" width="9.140625" style="63"/>
  </cols>
  <sheetData>
    <row r="1" spans="1:6" ht="33">
      <c r="A1" s="315" t="s">
        <v>114</v>
      </c>
      <c r="B1" s="316"/>
      <c r="C1" s="62" t="s">
        <v>105</v>
      </c>
    </row>
    <row r="2" spans="1:6" ht="4.5" customHeight="1">
      <c r="A2" s="64"/>
      <c r="B2" s="65"/>
      <c r="C2" s="62"/>
    </row>
    <row r="3" spans="1:6" ht="38.25" customHeight="1">
      <c r="A3" s="317" t="s">
        <v>299</v>
      </c>
      <c r="B3" s="318"/>
      <c r="C3" s="318"/>
    </row>
    <row r="4" spans="1:6" ht="21" customHeight="1">
      <c r="A4" s="319" t="s">
        <v>83</v>
      </c>
      <c r="B4" s="319"/>
      <c r="C4" s="319"/>
    </row>
    <row r="5" spans="1:6" ht="6" customHeight="1">
      <c r="A5" s="66"/>
      <c r="B5" s="66"/>
      <c r="C5" s="66"/>
    </row>
    <row r="6" spans="1:6" ht="18.75">
      <c r="A6" s="320" t="s">
        <v>286</v>
      </c>
      <c r="B6" s="320"/>
      <c r="C6" s="320"/>
    </row>
    <row r="7" spans="1:6" ht="36" customHeight="1">
      <c r="A7" s="39" t="s">
        <v>0</v>
      </c>
      <c r="B7" s="39" t="s">
        <v>1</v>
      </c>
      <c r="C7" s="39" t="s">
        <v>287</v>
      </c>
    </row>
    <row r="8" spans="1:6" ht="22.5" customHeight="1">
      <c r="A8" s="11" t="s">
        <v>2</v>
      </c>
      <c r="B8" s="12" t="s">
        <v>92</v>
      </c>
      <c r="C8" s="72"/>
    </row>
    <row r="9" spans="1:6" ht="22.5" customHeight="1">
      <c r="A9" s="11" t="s">
        <v>4</v>
      </c>
      <c r="B9" s="12" t="s">
        <v>22</v>
      </c>
      <c r="C9" s="46">
        <f>C10+C11+C14+C15+C16</f>
        <v>617714</v>
      </c>
    </row>
    <row r="10" spans="1:6" ht="22.5" customHeight="1">
      <c r="A10" s="43">
        <v>1</v>
      </c>
      <c r="B10" s="44" t="s">
        <v>23</v>
      </c>
      <c r="C10" s="45">
        <v>219283</v>
      </c>
      <c r="F10" s="63">
        <v>1000</v>
      </c>
    </row>
    <row r="11" spans="1:6" ht="22.5" customHeight="1">
      <c r="A11" s="20">
        <v>2</v>
      </c>
      <c r="B11" s="19" t="s">
        <v>90</v>
      </c>
      <c r="C11" s="38">
        <v>396931</v>
      </c>
    </row>
    <row r="12" spans="1:6" ht="22.5" customHeight="1">
      <c r="A12" s="20" t="s">
        <v>24</v>
      </c>
      <c r="B12" s="19" t="s">
        <v>6</v>
      </c>
      <c r="C12" s="38">
        <v>396621</v>
      </c>
    </row>
    <row r="13" spans="1:6" ht="22.5" customHeight="1">
      <c r="A13" s="20" t="s">
        <v>24</v>
      </c>
      <c r="B13" s="19" t="s">
        <v>7</v>
      </c>
      <c r="C13" s="38">
        <v>310</v>
      </c>
    </row>
    <row r="14" spans="1:6" ht="22.5" customHeight="1">
      <c r="A14" s="20">
        <v>3</v>
      </c>
      <c r="B14" s="19" t="s">
        <v>10</v>
      </c>
      <c r="C14" s="38">
        <v>0</v>
      </c>
    </row>
    <row r="15" spans="1:6" ht="22.5" customHeight="1">
      <c r="A15" s="20">
        <v>4</v>
      </c>
      <c r="B15" s="19" t="s">
        <v>12</v>
      </c>
      <c r="C15" s="38">
        <v>0</v>
      </c>
    </row>
    <row r="16" spans="1:6" ht="22.5" customHeight="1">
      <c r="A16" s="40">
        <v>5</v>
      </c>
      <c r="B16" s="41" t="s">
        <v>207</v>
      </c>
      <c r="C16" s="42">
        <f>'81'!C12</f>
        <v>1500</v>
      </c>
    </row>
    <row r="17" spans="1:3" ht="22.5" customHeight="1">
      <c r="A17" s="11" t="s">
        <v>5</v>
      </c>
      <c r="B17" s="12" t="s">
        <v>25</v>
      </c>
      <c r="C17" s="46">
        <f>C18+C19+C22+C23</f>
        <v>617714</v>
      </c>
    </row>
    <row r="18" spans="1:3" ht="22.5" customHeight="1">
      <c r="A18" s="43">
        <v>1</v>
      </c>
      <c r="B18" s="44" t="s">
        <v>29</v>
      </c>
      <c r="C18" s="45">
        <v>546198.38100264734</v>
      </c>
    </row>
    <row r="19" spans="1:3" ht="22.5" customHeight="1">
      <c r="A19" s="20">
        <v>2</v>
      </c>
      <c r="B19" s="19" t="s">
        <v>30</v>
      </c>
      <c r="C19" s="38">
        <v>70015.61899735262</v>
      </c>
    </row>
    <row r="20" spans="1:3" ht="22.5" customHeight="1">
      <c r="A20" s="20" t="s">
        <v>84</v>
      </c>
      <c r="B20" s="19" t="s">
        <v>26</v>
      </c>
      <c r="C20" s="38">
        <v>70015.61899735262</v>
      </c>
    </row>
    <row r="21" spans="1:3" ht="22.5" customHeight="1">
      <c r="A21" s="20" t="s">
        <v>84</v>
      </c>
      <c r="B21" s="19" t="s">
        <v>27</v>
      </c>
      <c r="C21" s="38">
        <v>0</v>
      </c>
    </row>
    <row r="22" spans="1:3" ht="22.5" customHeight="1">
      <c r="A22" s="20">
        <v>3</v>
      </c>
      <c r="B22" s="19" t="s">
        <v>20</v>
      </c>
      <c r="C22" s="38">
        <v>0</v>
      </c>
    </row>
    <row r="23" spans="1:3" ht="22.5" customHeight="1">
      <c r="A23" s="40">
        <v>4</v>
      </c>
      <c r="B23" s="41" t="s">
        <v>191</v>
      </c>
      <c r="C23" s="42">
        <v>1500</v>
      </c>
    </row>
    <row r="24" spans="1:3" ht="22.5" customHeight="1">
      <c r="A24" s="11" t="s">
        <v>3</v>
      </c>
      <c r="B24" s="12" t="s">
        <v>93</v>
      </c>
      <c r="C24" s="46"/>
    </row>
    <row r="25" spans="1:3" ht="22.5" customHeight="1">
      <c r="A25" s="11" t="s">
        <v>4</v>
      </c>
      <c r="B25" s="12" t="s">
        <v>22</v>
      </c>
      <c r="C25" s="46">
        <f>C26+C27+C30</f>
        <v>73284.253997352615</v>
      </c>
    </row>
    <row r="26" spans="1:3" ht="22.5" customHeight="1">
      <c r="A26" s="43">
        <v>1</v>
      </c>
      <c r="B26" s="44" t="s">
        <v>23</v>
      </c>
      <c r="C26" s="45">
        <v>3268.6349999999993</v>
      </c>
    </row>
    <row r="27" spans="1:3" ht="22.5" customHeight="1">
      <c r="A27" s="20">
        <v>2</v>
      </c>
      <c r="B27" s="19" t="s">
        <v>94</v>
      </c>
      <c r="C27" s="38">
        <v>70015.61899735262</v>
      </c>
    </row>
    <row r="28" spans="1:3" ht="22.5" customHeight="1">
      <c r="A28" s="20" t="s">
        <v>85</v>
      </c>
      <c r="B28" s="19" t="s">
        <v>6</v>
      </c>
      <c r="C28" s="38">
        <v>70015.61899735262</v>
      </c>
    </row>
    <row r="29" spans="1:3" ht="22.5" customHeight="1">
      <c r="A29" s="20" t="s">
        <v>85</v>
      </c>
      <c r="B29" s="19" t="s">
        <v>7</v>
      </c>
      <c r="C29" s="38">
        <v>0</v>
      </c>
    </row>
    <row r="30" spans="1:3" ht="22.5" customHeight="1">
      <c r="A30" s="20">
        <v>3</v>
      </c>
      <c r="B30" s="19" t="s">
        <v>207</v>
      </c>
      <c r="C30" s="38">
        <v>0</v>
      </c>
    </row>
    <row r="31" spans="1:3" ht="22.5" customHeight="1">
      <c r="A31" s="20">
        <v>4</v>
      </c>
      <c r="B31" s="19" t="s">
        <v>10</v>
      </c>
      <c r="C31" s="38">
        <v>0</v>
      </c>
    </row>
    <row r="32" spans="1:3" ht="22.5" customHeight="1">
      <c r="A32" s="40">
        <v>5</v>
      </c>
      <c r="B32" s="41" t="s">
        <v>12</v>
      </c>
      <c r="C32" s="42">
        <v>0</v>
      </c>
    </row>
    <row r="33" spans="1:3" ht="22.5" customHeight="1">
      <c r="A33" s="11" t="s">
        <v>5</v>
      </c>
      <c r="B33" s="12" t="s">
        <v>25</v>
      </c>
      <c r="C33" s="46">
        <f>SUM(C34:C36)</f>
        <v>73284.253997352615</v>
      </c>
    </row>
    <row r="34" spans="1:3" ht="22.5" customHeight="1">
      <c r="A34" s="43">
        <v>1</v>
      </c>
      <c r="B34" s="44" t="s">
        <v>209</v>
      </c>
      <c r="C34" s="45">
        <v>73284.253997352615</v>
      </c>
    </row>
    <row r="35" spans="1:3" ht="22.5" customHeight="1">
      <c r="A35" s="20">
        <v>2</v>
      </c>
      <c r="B35" s="19" t="s">
        <v>191</v>
      </c>
      <c r="C35" s="38">
        <v>0</v>
      </c>
    </row>
    <row r="36" spans="1:3" ht="22.5" customHeight="1">
      <c r="A36" s="21">
        <v>3</v>
      </c>
      <c r="B36" s="22" t="s">
        <v>210</v>
      </c>
      <c r="C36" s="73">
        <v>0</v>
      </c>
    </row>
  </sheetData>
  <mergeCells count="4">
    <mergeCell ref="A1:B1"/>
    <mergeCell ref="A3:C3"/>
    <mergeCell ref="A4:C4"/>
    <mergeCell ref="A6:C6"/>
  </mergeCells>
  <phoneticPr fontId="7" type="noConversion"/>
  <pageMargins left="0.6" right="0.5" top="0.5" bottom="0.4" header="0.17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19" workbookViewId="0">
      <selection activeCell="C25" sqref="C25"/>
    </sheetView>
  </sheetViews>
  <sheetFormatPr defaultRowHeight="15"/>
  <cols>
    <col min="1" max="1" width="6.42578125" style="63" customWidth="1"/>
    <col min="2" max="2" width="59.28515625" style="63" customWidth="1"/>
    <col min="3" max="4" width="16.140625" style="63" customWidth="1"/>
    <col min="5" max="16384" width="9.140625" style="63"/>
  </cols>
  <sheetData>
    <row r="1" spans="1:6" ht="21.75" customHeight="1">
      <c r="A1" s="326" t="s">
        <v>114</v>
      </c>
      <c r="B1" s="327"/>
      <c r="C1" s="328" t="s">
        <v>106</v>
      </c>
      <c r="D1" s="329"/>
    </row>
    <row r="2" spans="1:6" ht="4.5" customHeight="1">
      <c r="A2" s="74"/>
      <c r="B2" s="75"/>
      <c r="C2" s="76"/>
      <c r="D2" s="77"/>
    </row>
    <row r="3" spans="1:6" ht="20.25" customHeight="1">
      <c r="A3" s="330" t="s">
        <v>300</v>
      </c>
      <c r="B3" s="331"/>
      <c r="C3" s="331"/>
      <c r="D3" s="331"/>
    </row>
    <row r="4" spans="1:6" ht="18.75">
      <c r="A4" s="332" t="s">
        <v>83</v>
      </c>
      <c r="B4" s="332"/>
      <c r="C4" s="332"/>
      <c r="D4" s="332"/>
    </row>
    <row r="5" spans="1:6" ht="6" customHeight="1">
      <c r="A5" s="78"/>
      <c r="B5" s="78"/>
      <c r="C5" s="78"/>
      <c r="D5" s="78"/>
    </row>
    <row r="6" spans="1:6" ht="19.5" customHeight="1">
      <c r="A6" s="320" t="s">
        <v>286</v>
      </c>
      <c r="B6" s="320"/>
      <c r="C6" s="320"/>
      <c r="D6" s="320"/>
    </row>
    <row r="7" spans="1:6" s="85" customFormat="1" ht="21.75" customHeight="1">
      <c r="A7" s="323" t="s">
        <v>0</v>
      </c>
      <c r="B7" s="323" t="s">
        <v>1</v>
      </c>
      <c r="C7" s="325" t="s">
        <v>287</v>
      </c>
      <c r="D7" s="325"/>
      <c r="E7" s="83"/>
      <c r="F7" s="84"/>
    </row>
    <row r="8" spans="1:6" s="85" customFormat="1" ht="44.25" customHeight="1">
      <c r="A8" s="324"/>
      <c r="B8" s="324"/>
      <c r="C8" s="86" t="s">
        <v>107</v>
      </c>
      <c r="D8" s="86" t="s">
        <v>288</v>
      </c>
      <c r="F8" s="87"/>
    </row>
    <row r="9" spans="1:6" ht="27" customHeight="1">
      <c r="A9" s="321" t="s">
        <v>31</v>
      </c>
      <c r="B9" s="322"/>
      <c r="C9" s="103">
        <f>C10+C41</f>
        <v>251788</v>
      </c>
      <c r="D9" s="103">
        <f>D10+D41</f>
        <v>220783</v>
      </c>
      <c r="F9" s="80"/>
    </row>
    <row r="10" spans="1:6" ht="21" customHeight="1">
      <c r="A10" s="89" t="s">
        <v>4</v>
      </c>
      <c r="B10" s="88" t="s">
        <v>235</v>
      </c>
      <c r="C10" s="103">
        <f>C11+C14+C19+C21+C27+C28+C29+C30+C31+C32+C33+C34+C35+C36+C38+C39+C40</f>
        <v>250288</v>
      </c>
      <c r="D10" s="103">
        <f>D11+D14+D19+D21+D27+D28+D29+D30+D31+D32+D33+D34+D35+D36+D38+D39+D40</f>
        <v>219283</v>
      </c>
    </row>
    <row r="11" spans="1:6" ht="21" customHeight="1">
      <c r="A11" s="89">
        <v>1</v>
      </c>
      <c r="B11" s="88" t="s">
        <v>32</v>
      </c>
      <c r="C11" s="98">
        <f>C12+C13</f>
        <v>23000</v>
      </c>
      <c r="D11" s="98">
        <f>D12+D13</f>
        <v>23000</v>
      </c>
    </row>
    <row r="12" spans="1:6" ht="21" customHeight="1">
      <c r="A12" s="90"/>
      <c r="B12" s="91" t="s">
        <v>140</v>
      </c>
      <c r="C12" s="99">
        <v>0</v>
      </c>
      <c r="D12" s="99">
        <v>0</v>
      </c>
    </row>
    <row r="13" spans="1:6" ht="21" customHeight="1">
      <c r="A13" s="92"/>
      <c r="B13" s="93" t="s">
        <v>141</v>
      </c>
      <c r="C13" s="211">
        <v>23000</v>
      </c>
      <c r="D13" s="211">
        <f>C13</f>
        <v>23000</v>
      </c>
    </row>
    <row r="14" spans="1:6" s="79" customFormat="1" ht="21" customHeight="1">
      <c r="A14" s="89">
        <v>2</v>
      </c>
      <c r="B14" s="88" t="s">
        <v>234</v>
      </c>
      <c r="C14" s="98">
        <f>SUM(C15:C18)</f>
        <v>130</v>
      </c>
      <c r="D14" s="98">
        <f>SUM(D15:D18)</f>
        <v>130</v>
      </c>
    </row>
    <row r="15" spans="1:6" ht="21" customHeight="1">
      <c r="A15" s="90"/>
      <c r="B15" s="91" t="s">
        <v>217</v>
      </c>
      <c r="C15" s="212">
        <v>40</v>
      </c>
      <c r="D15" s="211">
        <f>C15</f>
        <v>40</v>
      </c>
    </row>
    <row r="16" spans="1:6" ht="21" customHeight="1">
      <c r="A16" s="94"/>
      <c r="B16" s="95" t="s">
        <v>181</v>
      </c>
      <c r="C16" s="211">
        <v>20</v>
      </c>
      <c r="D16" s="211">
        <f>C16</f>
        <v>20</v>
      </c>
    </row>
    <row r="17" spans="1:5" ht="21" customHeight="1">
      <c r="A17" s="94"/>
      <c r="B17" s="95" t="s">
        <v>140</v>
      </c>
      <c r="C17" s="211">
        <v>70</v>
      </c>
      <c r="D17" s="211">
        <f>C17</f>
        <v>70</v>
      </c>
      <c r="E17" s="81"/>
    </row>
    <row r="18" spans="1:5" ht="21" customHeight="1">
      <c r="A18" s="92"/>
      <c r="B18" s="93" t="s">
        <v>182</v>
      </c>
      <c r="C18" s="101"/>
      <c r="D18" s="101">
        <f t="shared" ref="D18" si="0">C18</f>
        <v>0</v>
      </c>
    </row>
    <row r="19" spans="1:5" ht="21" customHeight="1">
      <c r="A19" s="89">
        <v>3</v>
      </c>
      <c r="B19" s="88" t="s">
        <v>289</v>
      </c>
      <c r="C19" s="98"/>
      <c r="D19" s="98"/>
    </row>
    <row r="20" spans="1:5" ht="21" customHeight="1">
      <c r="A20" s="96"/>
      <c r="B20" s="97" t="s">
        <v>33</v>
      </c>
      <c r="C20" s="104"/>
      <c r="D20" s="104"/>
    </row>
    <row r="21" spans="1:5" ht="21" customHeight="1">
      <c r="A21" s="89">
        <v>4</v>
      </c>
      <c r="B21" s="88" t="s">
        <v>34</v>
      </c>
      <c r="C21" s="98">
        <f>SUM(C22:C26)</f>
        <v>145725</v>
      </c>
      <c r="D21" s="98">
        <f>SUM(D22:D26)</f>
        <v>145725</v>
      </c>
    </row>
    <row r="22" spans="1:5" ht="21" customHeight="1">
      <c r="A22" s="90"/>
      <c r="B22" s="91" t="s">
        <v>142</v>
      </c>
      <c r="C22" s="212">
        <v>1000</v>
      </c>
      <c r="D22" s="211">
        <f>C22</f>
        <v>1000</v>
      </c>
    </row>
    <row r="23" spans="1:5" ht="21" customHeight="1">
      <c r="A23" s="94"/>
      <c r="B23" s="95" t="s">
        <v>141</v>
      </c>
      <c r="C23" s="211">
        <v>135600</v>
      </c>
      <c r="D23" s="211">
        <f>C23</f>
        <v>135600</v>
      </c>
    </row>
    <row r="24" spans="1:5" ht="21" customHeight="1">
      <c r="A24" s="94"/>
      <c r="B24" s="95" t="s">
        <v>140</v>
      </c>
      <c r="C24" s="211">
        <v>8965</v>
      </c>
      <c r="D24" s="211">
        <f>C24</f>
        <v>8965</v>
      </c>
    </row>
    <row r="25" spans="1:5" ht="21" customHeight="1">
      <c r="A25" s="94"/>
      <c r="B25" s="95" t="s">
        <v>208</v>
      </c>
      <c r="C25" s="211">
        <v>60</v>
      </c>
      <c r="D25" s="211">
        <f>C25</f>
        <v>60</v>
      </c>
    </row>
    <row r="26" spans="1:5" ht="21" customHeight="1">
      <c r="A26" s="92"/>
      <c r="B26" s="93" t="s">
        <v>45</v>
      </c>
      <c r="C26" s="213">
        <v>100</v>
      </c>
      <c r="D26" s="211">
        <f>C26</f>
        <v>100</v>
      </c>
    </row>
    <row r="27" spans="1:5" ht="21" customHeight="1">
      <c r="A27" s="89">
        <v>5</v>
      </c>
      <c r="B27" s="88" t="s">
        <v>35</v>
      </c>
      <c r="C27" s="214">
        <f>D27</f>
        <v>1500</v>
      </c>
      <c r="D27" s="214">
        <v>1500</v>
      </c>
    </row>
    <row r="28" spans="1:5" ht="21" customHeight="1">
      <c r="A28" s="89">
        <v>6</v>
      </c>
      <c r="B28" s="88" t="s">
        <v>36</v>
      </c>
      <c r="C28" s="98"/>
      <c r="D28" s="98"/>
    </row>
    <row r="29" spans="1:5" ht="21" customHeight="1">
      <c r="A29" s="89">
        <v>7</v>
      </c>
      <c r="B29" s="88" t="s">
        <v>37</v>
      </c>
      <c r="C29" s="214">
        <f>D29</f>
        <v>1500</v>
      </c>
      <c r="D29" s="214">
        <v>1500</v>
      </c>
    </row>
    <row r="30" spans="1:5" ht="21" customHeight="1">
      <c r="A30" s="89">
        <v>8</v>
      </c>
      <c r="B30" s="88" t="s">
        <v>38</v>
      </c>
      <c r="C30" s="98">
        <v>68600</v>
      </c>
      <c r="D30" s="98">
        <v>41186</v>
      </c>
    </row>
    <row r="31" spans="1:5" ht="21" customHeight="1">
      <c r="A31" s="89">
        <v>9</v>
      </c>
      <c r="B31" s="88" t="s">
        <v>39</v>
      </c>
      <c r="C31" s="98">
        <v>0</v>
      </c>
      <c r="D31" s="98">
        <v>0</v>
      </c>
    </row>
    <row r="32" spans="1:5" ht="21" customHeight="1">
      <c r="A32" s="89">
        <v>10</v>
      </c>
      <c r="B32" s="88" t="s">
        <v>40</v>
      </c>
      <c r="C32" s="98">
        <v>2</v>
      </c>
      <c r="D32" s="98">
        <f t="shared" ref="D32:D34" si="1">C32</f>
        <v>2</v>
      </c>
    </row>
    <row r="33" spans="1:4" ht="21" customHeight="1">
      <c r="A33" s="89">
        <v>11</v>
      </c>
      <c r="B33" s="88" t="s">
        <v>41</v>
      </c>
      <c r="C33" s="98">
        <v>40</v>
      </c>
      <c r="D33" s="98">
        <f t="shared" si="1"/>
        <v>40</v>
      </c>
    </row>
    <row r="34" spans="1:4" ht="21" customHeight="1">
      <c r="A34" s="89">
        <v>12</v>
      </c>
      <c r="B34" s="88" t="s">
        <v>42</v>
      </c>
      <c r="C34" s="98">
        <v>5000</v>
      </c>
      <c r="D34" s="98">
        <f t="shared" si="1"/>
        <v>5000</v>
      </c>
    </row>
    <row r="35" spans="1:4" ht="21" customHeight="1">
      <c r="A35" s="89">
        <v>13</v>
      </c>
      <c r="B35" s="88" t="s">
        <v>290</v>
      </c>
      <c r="C35" s="98">
        <v>0</v>
      </c>
      <c r="D35" s="98">
        <v>0</v>
      </c>
    </row>
    <row r="36" spans="1:4" ht="21" customHeight="1">
      <c r="A36" s="89">
        <v>14</v>
      </c>
      <c r="B36" s="88" t="s">
        <v>43</v>
      </c>
      <c r="C36" s="214">
        <f>D36</f>
        <v>300</v>
      </c>
      <c r="D36" s="214">
        <v>300</v>
      </c>
    </row>
    <row r="37" spans="1:4" ht="21" hidden="1" customHeight="1">
      <c r="A37" s="96"/>
      <c r="B37" s="97" t="s">
        <v>33</v>
      </c>
      <c r="C37" s="104"/>
      <c r="D37" s="104"/>
    </row>
    <row r="38" spans="1:4" ht="21" customHeight="1">
      <c r="A38" s="89">
        <v>15</v>
      </c>
      <c r="B38" s="88" t="s">
        <v>44</v>
      </c>
      <c r="C38" s="214">
        <v>2391</v>
      </c>
      <c r="D38" s="214">
        <v>0</v>
      </c>
    </row>
    <row r="39" spans="1:4" ht="21" customHeight="1">
      <c r="A39" s="89">
        <v>16</v>
      </c>
      <c r="B39" s="88" t="s">
        <v>45</v>
      </c>
      <c r="C39" s="98">
        <v>2100</v>
      </c>
      <c r="D39" s="98">
        <v>900</v>
      </c>
    </row>
    <row r="40" spans="1:4" ht="21" customHeight="1">
      <c r="A40" s="89">
        <v>17</v>
      </c>
      <c r="B40" s="88" t="s">
        <v>46</v>
      </c>
      <c r="C40" s="98"/>
      <c r="D40" s="98"/>
    </row>
    <row r="41" spans="1:4" ht="21" customHeight="1">
      <c r="A41" s="89" t="s">
        <v>5</v>
      </c>
      <c r="B41" s="88" t="s">
        <v>236</v>
      </c>
      <c r="C41" s="103">
        <v>1500</v>
      </c>
      <c r="D41" s="98">
        <f t="shared" ref="D41" si="2">C41</f>
        <v>1500</v>
      </c>
    </row>
    <row r="42" spans="1:4" ht="18.75">
      <c r="A42" s="102"/>
      <c r="B42" s="102"/>
      <c r="C42" s="102"/>
      <c r="D42" s="102"/>
    </row>
  </sheetData>
  <mergeCells count="9">
    <mergeCell ref="A9:B9"/>
    <mergeCell ref="A7:A8"/>
    <mergeCell ref="B7:B8"/>
    <mergeCell ref="C7:D7"/>
    <mergeCell ref="A1:B1"/>
    <mergeCell ref="C1:D1"/>
    <mergeCell ref="A3:D3"/>
    <mergeCell ref="A4:D4"/>
    <mergeCell ref="A6:D6"/>
  </mergeCells>
  <printOptions horizontalCentered="1"/>
  <pageMargins left="0.5" right="0.4" top="0.5" bottom="0.4" header="0.3" footer="0.17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F29" sqref="F29"/>
    </sheetView>
  </sheetViews>
  <sheetFormatPr defaultColWidth="9" defaultRowHeight="15"/>
  <cols>
    <col min="1" max="1" width="5" style="82" customWidth="1"/>
    <col min="2" max="2" width="46.5703125" style="82" customWidth="1"/>
    <col min="3" max="3" width="14.140625" style="82" customWidth="1"/>
    <col min="4" max="4" width="14" style="82" customWidth="1"/>
    <col min="5" max="5" width="13.42578125" style="82" customWidth="1"/>
    <col min="6" max="16384" width="9" style="82"/>
  </cols>
  <sheetData>
    <row r="1" spans="1:5" ht="18.75">
      <c r="A1" s="315" t="s">
        <v>114</v>
      </c>
      <c r="B1" s="316"/>
      <c r="C1" s="316"/>
      <c r="D1" s="336" t="s">
        <v>108</v>
      </c>
      <c r="E1" s="337"/>
    </row>
    <row r="2" spans="1:5" ht="6" customHeight="1">
      <c r="A2" s="64"/>
      <c r="B2" s="65"/>
      <c r="C2" s="65"/>
      <c r="D2" s="62"/>
      <c r="E2" s="108"/>
    </row>
    <row r="3" spans="1:5" ht="37.5" customHeight="1">
      <c r="A3" s="317" t="s">
        <v>301</v>
      </c>
      <c r="B3" s="318"/>
      <c r="C3" s="318"/>
      <c r="D3" s="318"/>
      <c r="E3" s="318"/>
    </row>
    <row r="4" spans="1:5" ht="18.75" customHeight="1">
      <c r="A4" s="319" t="s">
        <v>83</v>
      </c>
      <c r="B4" s="319"/>
      <c r="C4" s="319"/>
      <c r="D4" s="319"/>
      <c r="E4" s="319"/>
    </row>
    <row r="5" spans="1:5" ht="6.75" customHeight="1">
      <c r="A5" s="109"/>
      <c r="B5" s="109"/>
      <c r="C5" s="109"/>
      <c r="D5" s="109"/>
      <c r="E5" s="109"/>
    </row>
    <row r="6" spans="1:5" ht="18" customHeight="1">
      <c r="A6" s="320" t="s">
        <v>286</v>
      </c>
      <c r="B6" s="320"/>
      <c r="C6" s="320"/>
      <c r="D6" s="320"/>
      <c r="E6" s="320"/>
    </row>
    <row r="7" spans="1:5" s="106" customFormat="1" ht="24" customHeight="1">
      <c r="A7" s="335" t="s">
        <v>0</v>
      </c>
      <c r="B7" s="335" t="s">
        <v>87</v>
      </c>
      <c r="C7" s="335" t="s">
        <v>237</v>
      </c>
      <c r="D7" s="335" t="s">
        <v>291</v>
      </c>
      <c r="E7" s="335"/>
    </row>
    <row r="8" spans="1:5" s="106" customFormat="1" ht="15.75">
      <c r="A8" s="335"/>
      <c r="B8" s="335"/>
      <c r="C8" s="335"/>
      <c r="D8" s="335" t="s">
        <v>80</v>
      </c>
      <c r="E8" s="335" t="s">
        <v>292</v>
      </c>
    </row>
    <row r="9" spans="1:5" s="106" customFormat="1" ht="27.75" customHeight="1">
      <c r="A9" s="335"/>
      <c r="B9" s="335"/>
      <c r="C9" s="335"/>
      <c r="D9" s="335"/>
      <c r="E9" s="335" t="s">
        <v>95</v>
      </c>
    </row>
    <row r="10" spans="1:5" s="115" customFormat="1" ht="29.25" customHeight="1">
      <c r="A10" s="333" t="s">
        <v>91</v>
      </c>
      <c r="B10" s="334"/>
      <c r="C10" s="46">
        <f>SUM(D10:E10)</f>
        <v>617714</v>
      </c>
      <c r="D10" s="46">
        <f>D11+D28</f>
        <v>544429.74600264733</v>
      </c>
      <c r="E10" s="46">
        <f>E11+E28</f>
        <v>73284.253997352629</v>
      </c>
    </row>
    <row r="11" spans="1:5" s="115" customFormat="1" ht="28.5" customHeight="1">
      <c r="A11" s="11" t="s">
        <v>2</v>
      </c>
      <c r="B11" s="12" t="s">
        <v>96</v>
      </c>
      <c r="C11" s="46">
        <f>SUM(D11:E11)</f>
        <v>617404</v>
      </c>
      <c r="D11" s="46">
        <f>D12+D21+D26+D27</f>
        <v>544119.74600264733</v>
      </c>
      <c r="E11" s="46">
        <f>E12+E21+E26+E27</f>
        <v>73284.253997352629</v>
      </c>
    </row>
    <row r="12" spans="1:5" s="106" customFormat="1" ht="24" customHeight="1">
      <c r="A12" s="11" t="s">
        <v>4</v>
      </c>
      <c r="B12" s="12" t="s">
        <v>14</v>
      </c>
      <c r="C12" s="46">
        <f t="shared" ref="C12:C27" si="0">SUM(D12:E12)</f>
        <v>76995.63</v>
      </c>
      <c r="D12" s="46">
        <f>SUM(D13:D19)+D20</f>
        <v>76995.63</v>
      </c>
      <c r="E12" s="46"/>
    </row>
    <row r="13" spans="1:5" s="106" customFormat="1" ht="24" customHeight="1">
      <c r="A13" s="117">
        <v>1</v>
      </c>
      <c r="B13" s="118" t="s">
        <v>47</v>
      </c>
      <c r="C13" s="215">
        <f>D13+E13</f>
        <v>4900</v>
      </c>
      <c r="D13" s="216">
        <f>'[1]DT chi 2022 NSĐP theo CC (B17)'!D12</f>
        <v>4900</v>
      </c>
      <c r="E13" s="119"/>
    </row>
    <row r="14" spans="1:5" s="114" customFormat="1" ht="24" customHeight="1">
      <c r="A14" s="120"/>
      <c r="B14" s="121" t="s">
        <v>48</v>
      </c>
      <c r="C14" s="122"/>
      <c r="D14" s="122"/>
      <c r="E14" s="122"/>
    </row>
    <row r="15" spans="1:5" s="106" customFormat="1" ht="24" customHeight="1">
      <c r="A15" s="13" t="s">
        <v>24</v>
      </c>
      <c r="B15" s="14" t="s">
        <v>49</v>
      </c>
      <c r="C15" s="105"/>
      <c r="D15" s="105"/>
      <c r="E15" s="105"/>
    </row>
    <row r="16" spans="1:5" s="106" customFormat="1" ht="24" customHeight="1">
      <c r="A16" s="13" t="s">
        <v>24</v>
      </c>
      <c r="B16" s="14" t="s">
        <v>50</v>
      </c>
      <c r="C16" s="105"/>
      <c r="D16" s="105"/>
      <c r="E16" s="105"/>
    </row>
    <row r="17" spans="1:5" s="114" customFormat="1" ht="24" customHeight="1">
      <c r="A17" s="120"/>
      <c r="B17" s="121" t="s">
        <v>51</v>
      </c>
      <c r="C17" s="122"/>
      <c r="D17" s="122"/>
      <c r="E17" s="122"/>
    </row>
    <row r="18" spans="1:5" s="106" customFormat="1" ht="24" customHeight="1">
      <c r="A18" s="13" t="s">
        <v>24</v>
      </c>
      <c r="B18" s="14" t="s">
        <v>52</v>
      </c>
      <c r="C18" s="105">
        <f t="shared" si="0"/>
        <v>5000</v>
      </c>
      <c r="D18" s="105">
        <v>5000</v>
      </c>
      <c r="E18" s="105"/>
    </row>
    <row r="19" spans="1:5" s="106" customFormat="1" ht="24" customHeight="1">
      <c r="A19" s="13" t="s">
        <v>24</v>
      </c>
      <c r="B19" s="14" t="s">
        <v>53</v>
      </c>
      <c r="C19" s="105">
        <f t="shared" si="0"/>
        <v>300</v>
      </c>
      <c r="D19" s="105">
        <v>300</v>
      </c>
      <c r="E19" s="105"/>
    </row>
    <row r="20" spans="1:5" s="106" customFormat="1" ht="24" customHeight="1">
      <c r="A20" s="15">
        <v>2</v>
      </c>
      <c r="B20" s="16" t="s">
        <v>54</v>
      </c>
      <c r="C20" s="123">
        <f t="shared" si="0"/>
        <v>66795.63</v>
      </c>
      <c r="D20" s="123">
        <v>66795.63</v>
      </c>
      <c r="E20" s="123"/>
    </row>
    <row r="21" spans="1:5" s="115" customFormat="1" ht="24" customHeight="1">
      <c r="A21" s="11" t="s">
        <v>5</v>
      </c>
      <c r="B21" s="12" t="s">
        <v>15</v>
      </c>
      <c r="C21" s="46">
        <f t="shared" si="0"/>
        <v>529090.37</v>
      </c>
      <c r="D21" s="46">
        <v>457269.11600264738</v>
      </c>
      <c r="E21" s="46">
        <v>71821.253997352629</v>
      </c>
    </row>
    <row r="22" spans="1:5" s="114" customFormat="1" ht="24" customHeight="1">
      <c r="A22" s="124"/>
      <c r="B22" s="125" t="s">
        <v>55</v>
      </c>
      <c r="C22" s="126">
        <f t="shared" si="0"/>
        <v>0</v>
      </c>
      <c r="D22" s="127"/>
      <c r="E22" s="127"/>
    </row>
    <row r="23" spans="1:5" s="106" customFormat="1" ht="24" customHeight="1">
      <c r="A23" s="13">
        <v>1</v>
      </c>
      <c r="B23" s="14" t="s">
        <v>49</v>
      </c>
      <c r="C23" s="105">
        <f t="shared" si="0"/>
        <v>315543.12</v>
      </c>
      <c r="D23" s="105">
        <v>313712.03999999998</v>
      </c>
      <c r="E23" s="105">
        <v>1831.08</v>
      </c>
    </row>
    <row r="24" spans="1:5" s="106" customFormat="1" ht="24" customHeight="1">
      <c r="A24" s="13">
        <v>2</v>
      </c>
      <c r="B24" s="14" t="s">
        <v>50</v>
      </c>
      <c r="C24" s="105">
        <f t="shared" si="0"/>
        <v>120</v>
      </c>
      <c r="D24" s="105">
        <v>120</v>
      </c>
      <c r="E24" s="105"/>
    </row>
    <row r="25" spans="1:5" s="106" customFormat="1" ht="24" customHeight="1">
      <c r="A25" s="128">
        <v>3</v>
      </c>
      <c r="B25" s="129" t="s">
        <v>238</v>
      </c>
      <c r="C25" s="123">
        <f t="shared" si="0"/>
        <v>46074</v>
      </c>
      <c r="D25" s="130">
        <v>46074</v>
      </c>
      <c r="E25" s="123"/>
    </row>
    <row r="26" spans="1:5" s="115" customFormat="1" ht="24" customHeight="1">
      <c r="A26" s="11" t="s">
        <v>8</v>
      </c>
      <c r="B26" s="12" t="s">
        <v>16</v>
      </c>
      <c r="C26" s="46">
        <f>SUM(D26:E26)</f>
        <v>9818</v>
      </c>
      <c r="D26" s="46">
        <v>8355</v>
      </c>
      <c r="E26" s="46">
        <v>1463</v>
      </c>
    </row>
    <row r="27" spans="1:5" s="115" customFormat="1" ht="24" customHeight="1">
      <c r="A27" s="11" t="s">
        <v>9</v>
      </c>
      <c r="B27" s="12" t="s">
        <v>293</v>
      </c>
      <c r="C27" s="46">
        <f t="shared" si="0"/>
        <v>1500</v>
      </c>
      <c r="D27" s="46">
        <v>1500</v>
      </c>
      <c r="E27" s="46"/>
    </row>
    <row r="28" spans="1:5" s="115" customFormat="1" ht="28.5" customHeight="1">
      <c r="A28" s="11" t="s">
        <v>3</v>
      </c>
      <c r="B28" s="116" t="s">
        <v>56</v>
      </c>
      <c r="C28" s="46">
        <f>C29+C31</f>
        <v>310</v>
      </c>
      <c r="D28" s="46">
        <f t="shared" ref="D28:E28" si="1">D29+D31</f>
        <v>310</v>
      </c>
      <c r="E28" s="46">
        <f t="shared" si="1"/>
        <v>0</v>
      </c>
    </row>
    <row r="29" spans="1:5" s="115" customFormat="1" ht="24" customHeight="1">
      <c r="A29" s="11" t="s">
        <v>4</v>
      </c>
      <c r="B29" s="12" t="s">
        <v>18</v>
      </c>
      <c r="C29" s="46"/>
      <c r="D29" s="46"/>
      <c r="E29" s="46"/>
    </row>
    <row r="30" spans="1:5" s="115" customFormat="1" ht="24" hidden="1" customHeight="1">
      <c r="A30" s="11"/>
      <c r="B30" s="12" t="s">
        <v>57</v>
      </c>
      <c r="C30" s="46"/>
      <c r="D30" s="46"/>
      <c r="E30" s="46"/>
    </row>
    <row r="31" spans="1:5" s="115" customFormat="1" ht="24" customHeight="1">
      <c r="A31" s="11" t="s">
        <v>5</v>
      </c>
      <c r="B31" s="116" t="s">
        <v>19</v>
      </c>
      <c r="C31" s="46">
        <f>C32+C33</f>
        <v>310</v>
      </c>
      <c r="D31" s="46">
        <f>D33</f>
        <v>310</v>
      </c>
      <c r="E31" s="46">
        <v>0</v>
      </c>
    </row>
    <row r="32" spans="1:5" s="115" customFormat="1" ht="24" customHeight="1">
      <c r="A32" s="11">
        <v>1</v>
      </c>
      <c r="B32" s="113" t="s">
        <v>183</v>
      </c>
      <c r="C32" s="46"/>
      <c r="D32" s="46"/>
      <c r="E32" s="46"/>
    </row>
    <row r="33" spans="1:5" s="115" customFormat="1" ht="24" customHeight="1">
      <c r="A33" s="11">
        <v>2</v>
      </c>
      <c r="B33" s="113" t="s">
        <v>184</v>
      </c>
      <c r="C33" s="46">
        <f>C34+C35</f>
        <v>310</v>
      </c>
      <c r="D33" s="46">
        <f t="shared" ref="D33:E33" si="2">D34+D35</f>
        <v>310</v>
      </c>
      <c r="E33" s="46">
        <f t="shared" si="2"/>
        <v>0</v>
      </c>
    </row>
    <row r="34" spans="1:5" s="106" customFormat="1" ht="24" customHeight="1">
      <c r="A34" s="131" t="s">
        <v>81</v>
      </c>
      <c r="B34" s="132" t="s">
        <v>185</v>
      </c>
      <c r="C34" s="133"/>
      <c r="D34" s="134"/>
      <c r="E34" s="119"/>
    </row>
    <row r="35" spans="1:5" s="106" customFormat="1" ht="24" customHeight="1">
      <c r="A35" s="135" t="s">
        <v>82</v>
      </c>
      <c r="B35" s="136" t="s">
        <v>180</v>
      </c>
      <c r="C35" s="137">
        <f t="shared" ref="C35:C37" si="3">D35+E35</f>
        <v>310</v>
      </c>
      <c r="D35" s="138">
        <f>D36+D37</f>
        <v>310</v>
      </c>
      <c r="E35" s="105">
        <f t="shared" ref="E35" si="4">E37</f>
        <v>0</v>
      </c>
    </row>
    <row r="36" spans="1:5" s="106" customFormat="1" ht="24" customHeight="1">
      <c r="A36" s="135" t="s">
        <v>186</v>
      </c>
      <c r="B36" s="139" t="s">
        <v>187</v>
      </c>
      <c r="C36" s="137"/>
      <c r="D36" s="138"/>
      <c r="E36" s="105"/>
    </row>
    <row r="37" spans="1:5" s="106" customFormat="1" ht="24" customHeight="1">
      <c r="A37" s="140" t="s">
        <v>239</v>
      </c>
      <c r="B37" s="139" t="s">
        <v>240</v>
      </c>
      <c r="C37" s="137">
        <f t="shared" si="3"/>
        <v>310</v>
      </c>
      <c r="D37" s="137">
        <f>D38+D39+D40+D41+D44+D45+D46+D47+D48+D49+D50</f>
        <v>310</v>
      </c>
      <c r="E37" s="105">
        <f>SUM(E38:E48)</f>
        <v>0</v>
      </c>
    </row>
    <row r="38" spans="1:5" s="106" customFormat="1" ht="44.25" customHeight="1">
      <c r="A38" s="147">
        <v>1</v>
      </c>
      <c r="B38" s="148" t="s">
        <v>241</v>
      </c>
      <c r="C38" s="149">
        <f>D38+E38</f>
        <v>310</v>
      </c>
      <c r="D38" s="360">
        <v>310</v>
      </c>
      <c r="E38" s="123"/>
    </row>
    <row r="39" spans="1:5" s="106" customFormat="1" ht="60" hidden="1" customHeight="1">
      <c r="A39" s="355"/>
      <c r="B39" s="356"/>
      <c r="C39" s="357"/>
      <c r="D39" s="358"/>
      <c r="E39" s="359"/>
    </row>
    <row r="40" spans="1:5" s="106" customFormat="1" ht="61.5" hidden="1" customHeight="1">
      <c r="A40" s="140"/>
      <c r="B40" s="139"/>
      <c r="C40" s="137"/>
      <c r="D40" s="137"/>
      <c r="E40" s="105"/>
    </row>
    <row r="41" spans="1:5" s="106" customFormat="1" ht="60.75" hidden="1" customHeight="1">
      <c r="A41" s="140"/>
      <c r="B41" s="141"/>
      <c r="C41" s="137"/>
      <c r="D41" s="137"/>
      <c r="E41" s="105"/>
    </row>
    <row r="42" spans="1:5" s="106" customFormat="1" ht="39" hidden="1" customHeight="1">
      <c r="A42" s="142"/>
      <c r="B42" s="143"/>
      <c r="C42" s="144"/>
      <c r="D42" s="144"/>
      <c r="E42" s="105"/>
    </row>
    <row r="43" spans="1:5" s="106" customFormat="1" ht="60" hidden="1" customHeight="1">
      <c r="A43" s="142"/>
      <c r="B43" s="145"/>
      <c r="C43" s="144"/>
      <c r="D43" s="144"/>
      <c r="E43" s="105"/>
    </row>
    <row r="44" spans="1:5" s="106" customFormat="1" ht="42.75" hidden="1" customHeight="1">
      <c r="A44" s="140"/>
      <c r="B44" s="139"/>
      <c r="C44" s="137"/>
      <c r="D44" s="137"/>
      <c r="E44" s="105"/>
    </row>
    <row r="45" spans="1:5" s="106" customFormat="1" ht="63" hidden="1" customHeight="1">
      <c r="A45" s="140"/>
      <c r="B45" s="146"/>
      <c r="C45" s="137"/>
      <c r="D45" s="137"/>
      <c r="E45" s="105"/>
    </row>
    <row r="46" spans="1:5" s="106" customFormat="1" ht="45" hidden="1" customHeight="1">
      <c r="A46" s="140"/>
      <c r="B46" s="146"/>
      <c r="C46" s="137"/>
      <c r="D46" s="137"/>
      <c r="E46" s="105"/>
    </row>
    <row r="47" spans="1:5" s="106" customFormat="1" ht="62.25" hidden="1" customHeight="1">
      <c r="A47" s="140"/>
      <c r="B47" s="139"/>
      <c r="C47" s="137"/>
      <c r="D47" s="137"/>
      <c r="E47" s="105"/>
    </row>
    <row r="48" spans="1:5" s="106" customFormat="1" ht="61.5" hidden="1" customHeight="1">
      <c r="A48" s="140"/>
      <c r="B48" s="139"/>
      <c r="C48" s="137"/>
      <c r="D48" s="137"/>
      <c r="E48" s="105"/>
    </row>
    <row r="49" spans="1:5" s="106" customFormat="1" ht="44.25" hidden="1" customHeight="1">
      <c r="A49" s="140"/>
      <c r="B49" s="139"/>
      <c r="C49" s="137"/>
      <c r="D49" s="137"/>
      <c r="E49" s="105"/>
    </row>
    <row r="50" spans="1:5" ht="28.5" hidden="1" customHeight="1">
      <c r="A50" s="147"/>
      <c r="B50" s="148"/>
      <c r="C50" s="149"/>
      <c r="D50" s="149"/>
      <c r="E50" s="150"/>
    </row>
  </sheetData>
  <mergeCells count="12">
    <mergeCell ref="A10:B10"/>
    <mergeCell ref="E8:E9"/>
    <mergeCell ref="A6:E6"/>
    <mergeCell ref="D1:E1"/>
    <mergeCell ref="A1:C1"/>
    <mergeCell ref="A3:E3"/>
    <mergeCell ref="A4:E4"/>
    <mergeCell ref="A7:A9"/>
    <mergeCell ref="B7:B9"/>
    <mergeCell ref="C7:C9"/>
    <mergeCell ref="D7:E7"/>
    <mergeCell ref="D8:D9"/>
  </mergeCells>
  <phoneticPr fontId="7" type="noConversion"/>
  <pageMargins left="0.5" right="0.4" top="0.5" bottom="0.4" header="0.3" footer="0.17"/>
  <pageSetup paperSize="9" orientation="portrait" r:id="rId1"/>
  <headerFooter>
    <oddFooter>&amp;RTrang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G32" sqref="G32"/>
    </sheetView>
  </sheetViews>
  <sheetFormatPr defaultRowHeight="18.75"/>
  <cols>
    <col min="1" max="1" width="6.28515625" style="102" customWidth="1"/>
    <col min="2" max="2" width="63.140625" style="102" customWidth="1"/>
    <col min="3" max="3" width="23.7109375" style="102" customWidth="1"/>
    <col min="4" max="16384" width="9.140625" style="102"/>
  </cols>
  <sheetData>
    <row r="1" spans="1:3" ht="33">
      <c r="A1" s="315" t="s">
        <v>114</v>
      </c>
      <c r="B1" s="316"/>
      <c r="C1" s="62" t="s">
        <v>110</v>
      </c>
    </row>
    <row r="2" spans="1:3" ht="6" customHeight="1">
      <c r="A2" s="64"/>
      <c r="B2" s="65"/>
      <c r="C2" s="62"/>
    </row>
    <row r="3" spans="1:3" ht="24" customHeight="1">
      <c r="A3" s="317" t="s">
        <v>323</v>
      </c>
      <c r="B3" s="318"/>
      <c r="C3" s="318"/>
    </row>
    <row r="4" spans="1:3">
      <c r="A4" s="319" t="s">
        <v>83</v>
      </c>
      <c r="B4" s="319"/>
      <c r="C4" s="319"/>
    </row>
    <row r="5" spans="1:3" ht="5.25" customHeight="1">
      <c r="A5" s="66"/>
      <c r="B5" s="66"/>
      <c r="C5" s="66"/>
    </row>
    <row r="6" spans="1:3" ht="18" customHeight="1">
      <c r="A6" s="320" t="s">
        <v>286</v>
      </c>
      <c r="B6" s="320"/>
      <c r="C6" s="320"/>
    </row>
    <row r="7" spans="1:3" ht="33.75" customHeight="1">
      <c r="A7" s="39" t="s">
        <v>0</v>
      </c>
      <c r="B7" s="39" t="s">
        <v>87</v>
      </c>
      <c r="C7" s="39" t="s">
        <v>86</v>
      </c>
    </row>
    <row r="8" spans="1:3" ht="26.25" customHeight="1">
      <c r="A8" s="333" t="s">
        <v>91</v>
      </c>
      <c r="B8" s="334"/>
      <c r="C8" s="46">
        <f>C9+C10</f>
        <v>617714</v>
      </c>
    </row>
    <row r="9" spans="1:3" ht="23.25" customHeight="1">
      <c r="A9" s="11" t="s">
        <v>2</v>
      </c>
      <c r="B9" s="12" t="s">
        <v>97</v>
      </c>
      <c r="C9" s="46">
        <v>73284.253997352629</v>
      </c>
    </row>
    <row r="10" spans="1:3" ht="23.25" customHeight="1">
      <c r="A10" s="11" t="s">
        <v>3</v>
      </c>
      <c r="B10" s="12" t="s">
        <v>98</v>
      </c>
      <c r="C10" s="46">
        <f>C11+C24+C37+C39+C38</f>
        <v>544429.74600264733</v>
      </c>
    </row>
    <row r="11" spans="1:3" ht="23.25" customHeight="1">
      <c r="A11" s="11" t="s">
        <v>4</v>
      </c>
      <c r="B11" s="12" t="s">
        <v>14</v>
      </c>
      <c r="C11" s="46">
        <f>C12+C23</f>
        <v>76995.63</v>
      </c>
    </row>
    <row r="12" spans="1:3" ht="18.75" customHeight="1">
      <c r="A12" s="47">
        <v>1</v>
      </c>
      <c r="B12" s="48" t="s">
        <v>47</v>
      </c>
      <c r="C12" s="52">
        <f>'81'!C20</f>
        <v>76995.63</v>
      </c>
    </row>
    <row r="13" spans="1:3" ht="18.75" customHeight="1">
      <c r="A13" s="153" t="s">
        <v>24</v>
      </c>
      <c r="B13" s="19" t="s">
        <v>49</v>
      </c>
      <c r="C13" s="38"/>
    </row>
    <row r="14" spans="1:3" ht="18.75" customHeight="1">
      <c r="A14" s="153" t="s">
        <v>24</v>
      </c>
      <c r="B14" s="19" t="s">
        <v>50</v>
      </c>
      <c r="C14" s="38"/>
    </row>
    <row r="15" spans="1:3" ht="18.75" customHeight="1">
      <c r="A15" s="153" t="s">
        <v>24</v>
      </c>
      <c r="B15" s="19" t="s">
        <v>59</v>
      </c>
      <c r="C15" s="38"/>
    </row>
    <row r="16" spans="1:3" ht="18.75" customHeight="1">
      <c r="A16" s="153" t="s">
        <v>24</v>
      </c>
      <c r="B16" s="19" t="s">
        <v>60</v>
      </c>
      <c r="C16" s="38"/>
    </row>
    <row r="17" spans="1:8" ht="18.75" customHeight="1">
      <c r="A17" s="153" t="s">
        <v>24</v>
      </c>
      <c r="B17" s="19" t="s">
        <v>61</v>
      </c>
      <c r="C17" s="38"/>
    </row>
    <row r="18" spans="1:8" ht="18.75" customHeight="1">
      <c r="A18" s="153" t="s">
        <v>24</v>
      </c>
      <c r="B18" s="19" t="s">
        <v>62</v>
      </c>
      <c r="C18" s="38"/>
    </row>
    <row r="19" spans="1:8" ht="18.75" customHeight="1">
      <c r="A19" s="153" t="s">
        <v>24</v>
      </c>
      <c r="B19" s="19" t="s">
        <v>63</v>
      </c>
      <c r="C19" s="38"/>
    </row>
    <row r="20" spans="1:8" ht="18.75" customHeight="1">
      <c r="A20" s="153" t="s">
        <v>24</v>
      </c>
      <c r="B20" s="19" t="s">
        <v>64</v>
      </c>
      <c r="C20" s="38"/>
    </row>
    <row r="21" spans="1:8" ht="18.75" customHeight="1">
      <c r="A21" s="153" t="s">
        <v>24</v>
      </c>
      <c r="B21" s="19" t="s">
        <v>111</v>
      </c>
      <c r="C21" s="38"/>
    </row>
    <row r="22" spans="1:8" ht="18.75" customHeight="1">
      <c r="A22" s="153" t="s">
        <v>24</v>
      </c>
      <c r="B22" s="19" t="s">
        <v>66</v>
      </c>
      <c r="C22" s="38"/>
    </row>
    <row r="23" spans="1:8" ht="18.75" customHeight="1">
      <c r="A23" s="49">
        <v>2</v>
      </c>
      <c r="B23" s="50" t="s">
        <v>54</v>
      </c>
      <c r="C23" s="51"/>
    </row>
    <row r="24" spans="1:8" ht="26.25" customHeight="1">
      <c r="A24" s="11" t="s">
        <v>5</v>
      </c>
      <c r="B24" s="12" t="s">
        <v>15</v>
      </c>
      <c r="C24" s="46">
        <f>SUM(C25:C36)-0.1</f>
        <v>457269.11600264738</v>
      </c>
    </row>
    <row r="25" spans="1:8" ht="18.75" customHeight="1">
      <c r="A25" s="20">
        <v>1</v>
      </c>
      <c r="B25" s="217" t="s">
        <v>49</v>
      </c>
      <c r="C25" s="100">
        <v>313711.53999999998</v>
      </c>
      <c r="H25" s="151"/>
    </row>
    <row r="26" spans="1:8" ht="18.75" customHeight="1">
      <c r="A26" s="20">
        <v>2</v>
      </c>
      <c r="B26" s="218" t="s">
        <v>302</v>
      </c>
      <c r="C26" s="100">
        <v>120</v>
      </c>
    </row>
    <row r="27" spans="1:8" ht="18.75" customHeight="1">
      <c r="A27" s="20">
        <v>3</v>
      </c>
      <c r="B27" s="219" t="s">
        <v>303</v>
      </c>
      <c r="C27" s="100">
        <v>810.76920000000007</v>
      </c>
    </row>
    <row r="28" spans="1:8" ht="18.75" customHeight="1">
      <c r="A28" s="20">
        <v>4</v>
      </c>
      <c r="B28" s="219" t="s">
        <v>189</v>
      </c>
      <c r="C28" s="100">
        <v>564.97599999999989</v>
      </c>
    </row>
    <row r="29" spans="1:8" ht="18.75" customHeight="1">
      <c r="A29" s="20">
        <v>5</v>
      </c>
      <c r="B29" s="219" t="s">
        <v>59</v>
      </c>
      <c r="C29" s="100">
        <v>36502.14</v>
      </c>
    </row>
    <row r="30" spans="1:8" ht="18.75" customHeight="1">
      <c r="A30" s="20">
        <v>6</v>
      </c>
      <c r="B30" s="219" t="s">
        <v>242</v>
      </c>
      <c r="C30" s="100">
        <v>5176.7700000000004</v>
      </c>
    </row>
    <row r="31" spans="1:8" ht="18.75" customHeight="1">
      <c r="A31" s="20">
        <v>7</v>
      </c>
      <c r="B31" s="219" t="s">
        <v>62</v>
      </c>
      <c r="C31" s="100">
        <v>919</v>
      </c>
    </row>
    <row r="32" spans="1:8" ht="18.75" customHeight="1">
      <c r="A32" s="20">
        <v>8</v>
      </c>
      <c r="B32" s="219" t="s">
        <v>63</v>
      </c>
      <c r="C32" s="100">
        <v>9643.9799999999959</v>
      </c>
    </row>
    <row r="33" spans="1:3" ht="18.75" customHeight="1">
      <c r="A33" s="20">
        <v>9</v>
      </c>
      <c r="B33" s="219" t="s">
        <v>64</v>
      </c>
      <c r="C33" s="100">
        <v>13847.148000000001</v>
      </c>
    </row>
    <row r="34" spans="1:3" ht="18.75" customHeight="1">
      <c r="A34" s="20">
        <v>10</v>
      </c>
      <c r="B34" s="219" t="s">
        <v>65</v>
      </c>
      <c r="C34" s="100">
        <v>39508.059651199997</v>
      </c>
    </row>
    <row r="35" spans="1:3" ht="18.75" customHeight="1">
      <c r="A35" s="20">
        <v>11</v>
      </c>
      <c r="B35" s="219" t="s">
        <v>66</v>
      </c>
      <c r="C35" s="100">
        <v>33720.833151447361</v>
      </c>
    </row>
    <row r="36" spans="1:3" ht="18.75" customHeight="1">
      <c r="A36" s="49">
        <v>12</v>
      </c>
      <c r="B36" s="220" t="s">
        <v>304</v>
      </c>
      <c r="C36" s="152">
        <v>2744</v>
      </c>
    </row>
    <row r="37" spans="1:3" ht="23.25" customHeight="1">
      <c r="A37" s="11" t="s">
        <v>8</v>
      </c>
      <c r="B37" s="12" t="s">
        <v>67</v>
      </c>
      <c r="C37" s="46">
        <v>8355</v>
      </c>
    </row>
    <row r="38" spans="1:3" ht="23.25" customHeight="1">
      <c r="A38" s="11" t="s">
        <v>9</v>
      </c>
      <c r="B38" s="12" t="s">
        <v>190</v>
      </c>
      <c r="C38" s="46">
        <v>310</v>
      </c>
    </row>
    <row r="39" spans="1:3" ht="23.25" customHeight="1">
      <c r="A39" s="11" t="s">
        <v>11</v>
      </c>
      <c r="B39" s="12" t="s">
        <v>117</v>
      </c>
      <c r="C39" s="46">
        <v>1500</v>
      </c>
    </row>
    <row r="40" spans="1:3" ht="23.25" customHeight="1">
      <c r="A40" s="11" t="s">
        <v>21</v>
      </c>
      <c r="B40" s="12" t="s">
        <v>58</v>
      </c>
      <c r="C40" s="46"/>
    </row>
  </sheetData>
  <mergeCells count="5">
    <mergeCell ref="A1:B1"/>
    <mergeCell ref="A3:C3"/>
    <mergeCell ref="A4:C4"/>
    <mergeCell ref="A6:C6"/>
    <mergeCell ref="A8:B8"/>
  </mergeCells>
  <phoneticPr fontId="7" type="noConversion"/>
  <pageMargins left="0.5" right="0.4" top="0.4" bottom="0.4" header="0.19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1"/>
  <sheetViews>
    <sheetView workbookViewId="0">
      <selection activeCell="D24" sqref="D24"/>
    </sheetView>
  </sheetViews>
  <sheetFormatPr defaultRowHeight="15"/>
  <cols>
    <col min="1" max="1" width="6.7109375" style="63" customWidth="1"/>
    <col min="2" max="2" width="38.140625" style="160" customWidth="1"/>
    <col min="3" max="3" width="14.140625" style="63" customWidth="1"/>
    <col min="4" max="4" width="11.85546875" style="63" customWidth="1"/>
    <col min="5" max="5" width="13.5703125" style="63" customWidth="1"/>
    <col min="6" max="7" width="12" style="63" customWidth="1"/>
    <col min="8" max="8" width="11.7109375" style="63" customWidth="1"/>
    <col min="9" max="9" width="10" style="63" customWidth="1"/>
    <col min="10" max="10" width="11.42578125" style="63" customWidth="1"/>
    <col min="11" max="11" width="10.5703125" style="63" customWidth="1"/>
    <col min="12" max="12" width="12.42578125" style="63" bestFit="1" customWidth="1"/>
    <col min="13" max="16384" width="9.140625" style="63"/>
  </cols>
  <sheetData>
    <row r="1" spans="1:13" ht="24" customHeight="1">
      <c r="A1" s="315" t="s">
        <v>114</v>
      </c>
      <c r="B1" s="316"/>
      <c r="C1" s="316"/>
      <c r="D1" s="316"/>
      <c r="E1" s="316"/>
      <c r="F1" s="316"/>
      <c r="G1" s="316"/>
      <c r="H1" s="316"/>
      <c r="I1" s="336" t="s">
        <v>109</v>
      </c>
      <c r="J1" s="337"/>
      <c r="K1" s="337"/>
    </row>
    <row r="2" spans="1:13" ht="6.75" customHeight="1">
      <c r="A2" s="64"/>
      <c r="B2" s="65"/>
      <c r="C2" s="65"/>
      <c r="D2" s="65"/>
      <c r="E2" s="65"/>
      <c r="F2" s="65"/>
      <c r="G2" s="65"/>
      <c r="H2" s="65"/>
      <c r="I2" s="62"/>
      <c r="J2" s="108"/>
      <c r="K2" s="108"/>
    </row>
    <row r="3" spans="1:13" ht="21.75" customHeight="1">
      <c r="A3" s="317" t="s">
        <v>322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156"/>
    </row>
    <row r="4" spans="1:13" ht="18.75">
      <c r="A4" s="319" t="s">
        <v>83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</row>
    <row r="5" spans="1:13" ht="6.75" customHeight="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3" ht="15.75" customHeight="1">
      <c r="A6" s="340" t="s">
        <v>286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</row>
    <row r="7" spans="1:13" ht="27.75" customHeight="1">
      <c r="A7" s="343" t="s">
        <v>0</v>
      </c>
      <c r="B7" s="344" t="s">
        <v>73</v>
      </c>
      <c r="C7" s="338" t="s">
        <v>77</v>
      </c>
      <c r="D7" s="339" t="s">
        <v>243</v>
      </c>
      <c r="E7" s="339" t="s">
        <v>244</v>
      </c>
      <c r="F7" s="338" t="s">
        <v>178</v>
      </c>
      <c r="G7" s="338" t="s">
        <v>245</v>
      </c>
      <c r="H7" s="338" t="s">
        <v>246</v>
      </c>
      <c r="I7" s="338"/>
      <c r="J7" s="338"/>
      <c r="K7" s="338" t="s">
        <v>247</v>
      </c>
    </row>
    <row r="8" spans="1:13" ht="39.75" customHeight="1">
      <c r="A8" s="343"/>
      <c r="B8" s="344"/>
      <c r="C8" s="338"/>
      <c r="D8" s="339"/>
      <c r="E8" s="339"/>
      <c r="F8" s="338"/>
      <c r="G8" s="338"/>
      <c r="H8" s="161" t="s">
        <v>77</v>
      </c>
      <c r="I8" s="161" t="s">
        <v>14</v>
      </c>
      <c r="J8" s="161" t="s">
        <v>15</v>
      </c>
      <c r="K8" s="338"/>
    </row>
    <row r="9" spans="1:13" ht="14.25" customHeight="1">
      <c r="A9" s="31" t="s">
        <v>81</v>
      </c>
      <c r="B9" s="32" t="s">
        <v>82</v>
      </c>
      <c r="C9" s="31">
        <v>1</v>
      </c>
      <c r="D9" s="31">
        <v>2</v>
      </c>
      <c r="E9" s="31">
        <v>3</v>
      </c>
      <c r="F9" s="31">
        <v>4</v>
      </c>
      <c r="G9" s="31">
        <v>5</v>
      </c>
      <c r="H9" s="31">
        <v>6</v>
      </c>
      <c r="I9" s="31">
        <v>7</v>
      </c>
      <c r="J9" s="31">
        <v>8</v>
      </c>
      <c r="K9" s="31">
        <v>9</v>
      </c>
    </row>
    <row r="10" spans="1:13" s="79" customFormat="1" ht="23.25" customHeight="1">
      <c r="A10" s="341" t="s">
        <v>70</v>
      </c>
      <c r="B10" s="342"/>
      <c r="C10" s="112">
        <f>SUM(D10:K10)</f>
        <v>364241.72080000007</v>
      </c>
      <c r="D10" s="112">
        <f>D11+D100</f>
        <v>0</v>
      </c>
      <c r="E10" s="112">
        <f>E11+E100+E109</f>
        <v>364241.72080000007</v>
      </c>
      <c r="F10" s="111">
        <f>F11+F105+F106</f>
        <v>0</v>
      </c>
      <c r="G10" s="111">
        <f>G11+G105+G106</f>
        <v>0</v>
      </c>
      <c r="H10" s="167"/>
      <c r="I10" s="167"/>
      <c r="J10" s="167"/>
      <c r="K10" s="168">
        <f>SUM(K11:K108)</f>
        <v>0</v>
      </c>
    </row>
    <row r="11" spans="1:13" s="79" customFormat="1" ht="20.25" customHeight="1">
      <c r="A11" s="110" t="s">
        <v>2</v>
      </c>
      <c r="B11" s="169" t="s">
        <v>71</v>
      </c>
      <c r="C11" s="112">
        <f>SUM(D11:K11)</f>
        <v>358181.72080000007</v>
      </c>
      <c r="D11" s="112"/>
      <c r="E11" s="112">
        <f>E12+E26+E28+E34+E81+E83+E88+E94+E97</f>
        <v>358181.72080000007</v>
      </c>
      <c r="F11" s="112"/>
      <c r="G11" s="112"/>
      <c r="H11" s="112"/>
      <c r="I11" s="112"/>
      <c r="J11" s="112"/>
      <c r="K11" s="112"/>
    </row>
    <row r="12" spans="1:13" s="79" customFormat="1" ht="20.25" customHeight="1">
      <c r="A12" s="110" t="s">
        <v>4</v>
      </c>
      <c r="B12" s="169" t="s">
        <v>166</v>
      </c>
      <c r="C12" s="112">
        <f>SUM(C13:C25)</f>
        <v>53128.525799999996</v>
      </c>
      <c r="D12" s="112">
        <f t="shared" ref="D12:E12" si="0">SUM(D13:D25)</f>
        <v>0</v>
      </c>
      <c r="E12" s="112">
        <f t="shared" si="0"/>
        <v>53128.525799999996</v>
      </c>
      <c r="F12" s="168"/>
      <c r="G12" s="168"/>
      <c r="H12" s="168"/>
      <c r="I12" s="168"/>
      <c r="J12" s="168"/>
      <c r="K12" s="168"/>
      <c r="L12" s="8"/>
      <c r="M12" s="162"/>
    </row>
    <row r="13" spans="1:13" ht="20.25" customHeight="1">
      <c r="A13" s="221">
        <v>1</v>
      </c>
      <c r="B13" s="222" t="s">
        <v>218</v>
      </c>
      <c r="C13" s="177">
        <f t="shared" ref="C13:C79" si="1">SUM(D13:K13)</f>
        <v>2719.2</v>
      </c>
      <c r="D13" s="177"/>
      <c r="E13" s="177">
        <v>2719.2</v>
      </c>
      <c r="F13" s="177"/>
      <c r="G13" s="177"/>
      <c r="H13" s="177"/>
      <c r="I13" s="177"/>
      <c r="J13" s="177"/>
      <c r="K13" s="178"/>
    </row>
    <row r="14" spans="1:13" ht="20.25" customHeight="1">
      <c r="A14" s="223">
        <v>2</v>
      </c>
      <c r="B14" s="224" t="s">
        <v>201</v>
      </c>
      <c r="C14" s="180">
        <f t="shared" si="1"/>
        <v>4832.6620000000003</v>
      </c>
      <c r="D14" s="180"/>
      <c r="E14" s="180">
        <v>4832.6620000000003</v>
      </c>
      <c r="F14" s="180"/>
      <c r="G14" s="180"/>
      <c r="H14" s="180"/>
      <c r="I14" s="180"/>
      <c r="J14" s="180"/>
      <c r="K14" s="181"/>
    </row>
    <row r="15" spans="1:13" ht="20.25" customHeight="1">
      <c r="A15" s="223">
        <v>3</v>
      </c>
      <c r="B15" s="224" t="s">
        <v>192</v>
      </c>
      <c r="C15" s="180">
        <f t="shared" si="1"/>
        <v>2866.24</v>
      </c>
      <c r="D15" s="180"/>
      <c r="E15" s="180">
        <v>2866.24</v>
      </c>
      <c r="F15" s="180"/>
      <c r="G15" s="180"/>
      <c r="H15" s="180"/>
      <c r="I15" s="180"/>
      <c r="J15" s="180"/>
      <c r="K15" s="181"/>
    </row>
    <row r="16" spans="1:13" ht="20.25" customHeight="1">
      <c r="A16" s="223">
        <v>4</v>
      </c>
      <c r="B16" s="224" t="s">
        <v>193</v>
      </c>
      <c r="C16" s="180">
        <f t="shared" si="1"/>
        <v>28807.952000000001</v>
      </c>
      <c r="D16" s="180"/>
      <c r="E16" s="180">
        <v>28807.952000000001</v>
      </c>
      <c r="F16" s="180"/>
      <c r="G16" s="180"/>
      <c r="H16" s="180"/>
      <c r="I16" s="180"/>
      <c r="J16" s="180"/>
      <c r="K16" s="181"/>
    </row>
    <row r="17" spans="1:13" ht="20.25" customHeight="1">
      <c r="A17" s="223">
        <v>5</v>
      </c>
      <c r="B17" s="224" t="s">
        <v>194</v>
      </c>
      <c r="C17" s="180">
        <f t="shared" si="1"/>
        <v>1936.7449999999999</v>
      </c>
      <c r="D17" s="180"/>
      <c r="E17" s="180">
        <v>1936.7449999999999</v>
      </c>
      <c r="F17" s="180"/>
      <c r="G17" s="180"/>
      <c r="H17" s="180"/>
      <c r="I17" s="180"/>
      <c r="J17" s="180"/>
      <c r="K17" s="181"/>
    </row>
    <row r="18" spans="1:13" ht="20.25" customHeight="1">
      <c r="A18" s="223">
        <v>6</v>
      </c>
      <c r="B18" s="224" t="s">
        <v>195</v>
      </c>
      <c r="C18" s="180">
        <f t="shared" si="1"/>
        <v>1902.7657999999999</v>
      </c>
      <c r="D18" s="180"/>
      <c r="E18" s="180">
        <v>1902.7657999999999</v>
      </c>
      <c r="F18" s="180"/>
      <c r="G18" s="180"/>
      <c r="H18" s="180"/>
      <c r="I18" s="180"/>
      <c r="J18" s="180"/>
      <c r="K18" s="181"/>
    </row>
    <row r="19" spans="1:13" ht="20.25" customHeight="1">
      <c r="A19" s="223">
        <v>7</v>
      </c>
      <c r="B19" s="224" t="s">
        <v>196</v>
      </c>
      <c r="C19" s="180">
        <f t="shared" si="1"/>
        <v>1456.88</v>
      </c>
      <c r="D19" s="180"/>
      <c r="E19" s="180">
        <v>1456.88</v>
      </c>
      <c r="F19" s="180"/>
      <c r="G19" s="180"/>
      <c r="H19" s="180"/>
      <c r="I19" s="180"/>
      <c r="J19" s="180"/>
      <c r="K19" s="181"/>
    </row>
    <row r="20" spans="1:13" ht="20.25" customHeight="1">
      <c r="A20" s="223">
        <v>8</v>
      </c>
      <c r="B20" s="224" t="s">
        <v>119</v>
      </c>
      <c r="C20" s="180">
        <f t="shared" si="1"/>
        <v>1317.3889999999999</v>
      </c>
      <c r="D20" s="180"/>
      <c r="E20" s="180">
        <v>1317.3889999999999</v>
      </c>
      <c r="F20" s="180"/>
      <c r="G20" s="180"/>
      <c r="H20" s="180"/>
      <c r="I20" s="180"/>
      <c r="J20" s="180"/>
      <c r="K20" s="181"/>
    </row>
    <row r="21" spans="1:13" ht="20.25" customHeight="1">
      <c r="A21" s="223">
        <v>9</v>
      </c>
      <c r="B21" s="224" t="s">
        <v>211</v>
      </c>
      <c r="C21" s="180">
        <f t="shared" si="1"/>
        <v>3690.634</v>
      </c>
      <c r="D21" s="180"/>
      <c r="E21" s="180">
        <v>3690.634</v>
      </c>
      <c r="F21" s="180"/>
      <c r="G21" s="180"/>
      <c r="H21" s="180"/>
      <c r="I21" s="180"/>
      <c r="J21" s="180"/>
      <c r="K21" s="181"/>
    </row>
    <row r="22" spans="1:13" ht="20.25" customHeight="1">
      <c r="A22" s="223">
        <v>10</v>
      </c>
      <c r="B22" s="224" t="s">
        <v>120</v>
      </c>
      <c r="C22" s="180">
        <f t="shared" si="1"/>
        <v>885.73400000000004</v>
      </c>
      <c r="D22" s="180"/>
      <c r="E22" s="180">
        <v>885.73400000000004</v>
      </c>
      <c r="F22" s="180"/>
      <c r="G22" s="180"/>
      <c r="H22" s="180"/>
      <c r="I22" s="180"/>
      <c r="J22" s="180"/>
      <c r="K22" s="181"/>
    </row>
    <row r="23" spans="1:13" ht="20.25" customHeight="1">
      <c r="A23" s="223">
        <v>11</v>
      </c>
      <c r="B23" s="224" t="s">
        <v>197</v>
      </c>
      <c r="C23" s="180">
        <f t="shared" si="1"/>
        <v>1092.394</v>
      </c>
      <c r="D23" s="180"/>
      <c r="E23" s="180">
        <v>1092.394</v>
      </c>
      <c r="F23" s="180"/>
      <c r="G23" s="180"/>
      <c r="H23" s="180"/>
      <c r="I23" s="180"/>
      <c r="J23" s="180"/>
      <c r="K23" s="181"/>
    </row>
    <row r="24" spans="1:13" ht="20.25" customHeight="1">
      <c r="A24" s="223">
        <v>12</v>
      </c>
      <c r="B24" s="224" t="s">
        <v>198</v>
      </c>
      <c r="C24" s="180">
        <f t="shared" si="1"/>
        <v>939.05399999999997</v>
      </c>
      <c r="D24" s="180"/>
      <c r="E24" s="180">
        <v>939.05399999999997</v>
      </c>
      <c r="F24" s="180"/>
      <c r="G24" s="180"/>
      <c r="H24" s="180"/>
      <c r="I24" s="180"/>
      <c r="J24" s="180"/>
      <c r="K24" s="181"/>
    </row>
    <row r="25" spans="1:13" ht="20.25" customHeight="1">
      <c r="A25" s="225">
        <v>13</v>
      </c>
      <c r="B25" s="226" t="s">
        <v>199</v>
      </c>
      <c r="C25" s="183">
        <f t="shared" si="1"/>
        <v>680.87599999999998</v>
      </c>
      <c r="D25" s="183"/>
      <c r="E25" s="183">
        <v>680.87599999999998</v>
      </c>
      <c r="F25" s="183"/>
      <c r="G25" s="183"/>
      <c r="H25" s="183"/>
      <c r="I25" s="183"/>
      <c r="J25" s="183"/>
      <c r="K25" s="184"/>
    </row>
    <row r="26" spans="1:13" s="79" customFormat="1" ht="20.25" customHeight="1">
      <c r="A26" s="110" t="s">
        <v>5</v>
      </c>
      <c r="B26" s="169" t="s">
        <v>167</v>
      </c>
      <c r="C26" s="112">
        <f>C27</f>
        <v>10849.927</v>
      </c>
      <c r="D26" s="112">
        <f t="shared" ref="D26:E26" si="2">D27</f>
        <v>0</v>
      </c>
      <c r="E26" s="112">
        <f t="shared" si="2"/>
        <v>10849.927</v>
      </c>
      <c r="F26" s="168">
        <f t="shared" ref="F26:K26" si="3">F27</f>
        <v>0</v>
      </c>
      <c r="G26" s="168">
        <f t="shared" si="3"/>
        <v>0</v>
      </c>
      <c r="H26" s="168">
        <f t="shared" si="3"/>
        <v>0</v>
      </c>
      <c r="I26" s="168">
        <f t="shared" si="3"/>
        <v>0</v>
      </c>
      <c r="J26" s="168">
        <f t="shared" si="3"/>
        <v>0</v>
      </c>
      <c r="K26" s="168">
        <f t="shared" si="3"/>
        <v>0</v>
      </c>
      <c r="L26" s="8"/>
      <c r="M26" s="162"/>
    </row>
    <row r="27" spans="1:13" ht="20.25" customHeight="1">
      <c r="A27" s="18">
        <v>15</v>
      </c>
      <c r="B27" s="170" t="s">
        <v>121</v>
      </c>
      <c r="C27" s="107">
        <f t="shared" si="1"/>
        <v>10849.927</v>
      </c>
      <c r="D27" s="107"/>
      <c r="E27" s="243">
        <v>10849.927</v>
      </c>
      <c r="F27" s="107"/>
      <c r="G27" s="107"/>
      <c r="H27" s="107"/>
      <c r="I27" s="107"/>
      <c r="J27" s="107"/>
      <c r="K27" s="107"/>
    </row>
    <row r="28" spans="1:13" s="79" customFormat="1" ht="20.25" customHeight="1">
      <c r="A28" s="110" t="s">
        <v>8</v>
      </c>
      <c r="B28" s="169" t="s">
        <v>169</v>
      </c>
      <c r="C28" s="112">
        <f>SUM(C29:C33)</f>
        <v>4823.4580000000005</v>
      </c>
      <c r="D28" s="112">
        <f t="shared" ref="D28:E28" si="4">SUM(D29:D33)</f>
        <v>0</v>
      </c>
      <c r="E28" s="112">
        <f t="shared" si="4"/>
        <v>4823.4580000000005</v>
      </c>
      <c r="F28" s="168">
        <f t="shared" ref="F28:K28" si="5">SUM(F29:F33)</f>
        <v>0</v>
      </c>
      <c r="G28" s="168">
        <f t="shared" si="5"/>
        <v>0</v>
      </c>
      <c r="H28" s="168">
        <f t="shared" si="5"/>
        <v>0</v>
      </c>
      <c r="I28" s="168">
        <f t="shared" si="5"/>
        <v>0</v>
      </c>
      <c r="J28" s="168">
        <f t="shared" si="5"/>
        <v>0</v>
      </c>
      <c r="K28" s="168">
        <f t="shared" si="5"/>
        <v>0</v>
      </c>
      <c r="L28" s="8"/>
      <c r="M28" s="162"/>
    </row>
    <row r="29" spans="1:13" ht="20.25" customHeight="1">
      <c r="A29" s="176">
        <v>16</v>
      </c>
      <c r="B29" s="230" t="s">
        <v>122</v>
      </c>
      <c r="C29" s="177">
        <f t="shared" si="1"/>
        <v>1404.828</v>
      </c>
      <c r="D29" s="177"/>
      <c r="E29" s="177">
        <v>1404.828</v>
      </c>
      <c r="F29" s="177"/>
      <c r="G29" s="177"/>
      <c r="H29" s="177"/>
      <c r="I29" s="177"/>
      <c r="J29" s="177"/>
      <c r="K29" s="178"/>
    </row>
    <row r="30" spans="1:13" ht="20.25" customHeight="1">
      <c r="A30" s="179">
        <v>17</v>
      </c>
      <c r="B30" s="231" t="s">
        <v>123</v>
      </c>
      <c r="C30" s="180">
        <f t="shared" si="1"/>
        <v>803.495</v>
      </c>
      <c r="D30" s="180"/>
      <c r="E30" s="180">
        <v>803.495</v>
      </c>
      <c r="F30" s="180"/>
      <c r="G30" s="180"/>
      <c r="H30" s="180"/>
      <c r="I30" s="180"/>
      <c r="J30" s="180"/>
      <c r="K30" s="181"/>
    </row>
    <row r="31" spans="1:13" ht="20.25" customHeight="1">
      <c r="A31" s="179">
        <v>18</v>
      </c>
      <c r="B31" s="231" t="s">
        <v>124</v>
      </c>
      <c r="C31" s="180">
        <f t="shared" si="1"/>
        <v>625.33000000000004</v>
      </c>
      <c r="D31" s="180"/>
      <c r="E31" s="180">
        <v>625.33000000000004</v>
      </c>
      <c r="F31" s="180"/>
      <c r="G31" s="180"/>
      <c r="H31" s="180"/>
      <c r="I31" s="180"/>
      <c r="J31" s="180"/>
      <c r="K31" s="181"/>
    </row>
    <row r="32" spans="1:13" ht="20.25" customHeight="1">
      <c r="A32" s="179">
        <v>19</v>
      </c>
      <c r="B32" s="231" t="s">
        <v>125</v>
      </c>
      <c r="C32" s="180">
        <f t="shared" si="1"/>
        <v>996.49</v>
      </c>
      <c r="D32" s="180"/>
      <c r="E32" s="180">
        <v>996.49</v>
      </c>
      <c r="F32" s="180"/>
      <c r="G32" s="180"/>
      <c r="H32" s="180"/>
      <c r="I32" s="180"/>
      <c r="J32" s="180"/>
      <c r="K32" s="181"/>
    </row>
    <row r="33" spans="1:13" ht="20.25" customHeight="1">
      <c r="A33" s="182">
        <v>20</v>
      </c>
      <c r="B33" s="232" t="s">
        <v>126</v>
      </c>
      <c r="C33" s="183">
        <f t="shared" si="1"/>
        <v>993.31500000000005</v>
      </c>
      <c r="D33" s="183"/>
      <c r="E33" s="183">
        <v>993.31500000000005</v>
      </c>
      <c r="F33" s="183"/>
      <c r="G33" s="183"/>
      <c r="H33" s="183"/>
      <c r="I33" s="183"/>
      <c r="J33" s="183"/>
      <c r="K33" s="184"/>
    </row>
    <row r="34" spans="1:13" s="79" customFormat="1" ht="20.25" customHeight="1">
      <c r="A34" s="110" t="s">
        <v>9</v>
      </c>
      <c r="B34" s="169" t="s">
        <v>172</v>
      </c>
      <c r="C34" s="112">
        <f>C35+C51+C66</f>
        <v>250731.09600000002</v>
      </c>
      <c r="D34" s="112">
        <f t="shared" ref="D34:E34" si="6">D35+D51+D66</f>
        <v>0</v>
      </c>
      <c r="E34" s="112">
        <f t="shared" si="6"/>
        <v>250731.09600000002</v>
      </c>
      <c r="F34" s="168">
        <f t="shared" ref="F34:K34" si="7">F35+F51+F66</f>
        <v>0</v>
      </c>
      <c r="G34" s="168">
        <f t="shared" si="7"/>
        <v>0</v>
      </c>
      <c r="H34" s="168">
        <f t="shared" si="7"/>
        <v>0</v>
      </c>
      <c r="I34" s="168">
        <f t="shared" si="7"/>
        <v>0</v>
      </c>
      <c r="J34" s="168">
        <f t="shared" si="7"/>
        <v>0</v>
      </c>
      <c r="K34" s="168">
        <f t="shared" si="7"/>
        <v>0</v>
      </c>
      <c r="L34" s="8"/>
      <c r="M34" s="162"/>
    </row>
    <row r="35" spans="1:13" s="166" customFormat="1" ht="20.25" customHeight="1">
      <c r="A35" s="171" t="s">
        <v>294</v>
      </c>
      <c r="B35" s="172" t="s">
        <v>170</v>
      </c>
      <c r="C35" s="244">
        <f>SUM(C36:C50)</f>
        <v>51217.073999999993</v>
      </c>
      <c r="D35" s="244">
        <f t="shared" ref="D35:E35" si="8">SUM(D36:D50)</f>
        <v>0</v>
      </c>
      <c r="E35" s="244">
        <f t="shared" si="8"/>
        <v>51217.073999999993</v>
      </c>
      <c r="F35" s="173">
        <f t="shared" ref="F35:K35" si="9">SUM(F36:F50)</f>
        <v>0</v>
      </c>
      <c r="G35" s="173">
        <f t="shared" si="9"/>
        <v>0</v>
      </c>
      <c r="H35" s="173">
        <f t="shared" si="9"/>
        <v>0</v>
      </c>
      <c r="I35" s="173">
        <f t="shared" si="9"/>
        <v>0</v>
      </c>
      <c r="J35" s="173">
        <f t="shared" si="9"/>
        <v>0</v>
      </c>
      <c r="K35" s="173">
        <f t="shared" si="9"/>
        <v>0</v>
      </c>
      <c r="L35" s="164"/>
      <c r="M35" s="165"/>
    </row>
    <row r="36" spans="1:13" ht="20.25" customHeight="1">
      <c r="A36" s="176">
        <v>21</v>
      </c>
      <c r="B36" s="233" t="s">
        <v>127</v>
      </c>
      <c r="C36" s="177">
        <f t="shared" si="1"/>
        <v>5625.2020000000002</v>
      </c>
      <c r="D36" s="177"/>
      <c r="E36" s="177">
        <v>5625.2020000000002</v>
      </c>
      <c r="F36" s="177"/>
      <c r="G36" s="177"/>
      <c r="H36" s="177"/>
      <c r="I36" s="177"/>
      <c r="J36" s="177"/>
      <c r="K36" s="178"/>
      <c r="L36" s="8"/>
      <c r="M36" s="157"/>
    </row>
    <row r="37" spans="1:13" ht="20.25" customHeight="1">
      <c r="A37" s="179">
        <v>22</v>
      </c>
      <c r="B37" s="234" t="s">
        <v>128</v>
      </c>
      <c r="C37" s="180">
        <f t="shared" si="1"/>
        <v>2028.2809999999999</v>
      </c>
      <c r="D37" s="180"/>
      <c r="E37" s="180">
        <v>2028.2809999999999</v>
      </c>
      <c r="F37" s="180"/>
      <c r="G37" s="180"/>
      <c r="H37" s="180"/>
      <c r="I37" s="180"/>
      <c r="J37" s="180"/>
      <c r="K37" s="181"/>
      <c r="L37" s="8"/>
      <c r="M37" s="157"/>
    </row>
    <row r="38" spans="1:13" ht="20.25" customHeight="1">
      <c r="A38" s="179">
        <v>23</v>
      </c>
      <c r="B38" s="234" t="s">
        <v>248</v>
      </c>
      <c r="C38" s="180">
        <f t="shared" si="1"/>
        <v>3432.0309999999999</v>
      </c>
      <c r="D38" s="180"/>
      <c r="E38" s="180">
        <v>3432.0309999999999</v>
      </c>
      <c r="F38" s="180"/>
      <c r="G38" s="180"/>
      <c r="H38" s="180"/>
      <c r="I38" s="180"/>
      <c r="J38" s="180"/>
      <c r="K38" s="181"/>
      <c r="L38" s="8"/>
      <c r="M38" s="157"/>
    </row>
    <row r="39" spans="1:13" ht="20.25" customHeight="1">
      <c r="A39" s="179">
        <v>24</v>
      </c>
      <c r="B39" s="234" t="s">
        <v>249</v>
      </c>
      <c r="C39" s="180">
        <f t="shared" si="1"/>
        <v>4441.0389999999998</v>
      </c>
      <c r="D39" s="180"/>
      <c r="E39" s="180">
        <v>4441.0389999999998</v>
      </c>
      <c r="F39" s="180"/>
      <c r="G39" s="180"/>
      <c r="H39" s="180"/>
      <c r="I39" s="180"/>
      <c r="J39" s="180"/>
      <c r="K39" s="181"/>
      <c r="L39" s="8"/>
      <c r="M39" s="157"/>
    </row>
    <row r="40" spans="1:13" ht="20.25" customHeight="1">
      <c r="A40" s="179">
        <v>25</v>
      </c>
      <c r="B40" s="234" t="s">
        <v>250</v>
      </c>
      <c r="C40" s="180">
        <f t="shared" si="1"/>
        <v>2133.3000000000002</v>
      </c>
      <c r="D40" s="180"/>
      <c r="E40" s="180">
        <v>2133.3000000000002</v>
      </c>
      <c r="F40" s="180"/>
      <c r="G40" s="180"/>
      <c r="H40" s="180"/>
      <c r="I40" s="180"/>
      <c r="J40" s="180"/>
      <c r="K40" s="181"/>
      <c r="L40" s="8"/>
      <c r="M40" s="157"/>
    </row>
    <row r="41" spans="1:13" ht="20.25" customHeight="1">
      <c r="A41" s="179">
        <v>26</v>
      </c>
      <c r="B41" s="234" t="s">
        <v>251</v>
      </c>
      <c r="C41" s="180">
        <f t="shared" si="1"/>
        <v>6279.6059999999998</v>
      </c>
      <c r="D41" s="180"/>
      <c r="E41" s="180">
        <v>6279.6059999999998</v>
      </c>
      <c r="F41" s="180"/>
      <c r="G41" s="180"/>
      <c r="H41" s="180"/>
      <c r="I41" s="180"/>
      <c r="J41" s="180"/>
      <c r="K41" s="181"/>
      <c r="L41" s="8"/>
      <c r="M41" s="157"/>
    </row>
    <row r="42" spans="1:13" ht="20.25" customHeight="1">
      <c r="A42" s="179">
        <v>27</v>
      </c>
      <c r="B42" s="234" t="s">
        <v>252</v>
      </c>
      <c r="C42" s="180">
        <f t="shared" si="1"/>
        <v>2695.1970000000001</v>
      </c>
      <c r="D42" s="180"/>
      <c r="E42" s="180">
        <v>2695.1970000000001</v>
      </c>
      <c r="F42" s="180"/>
      <c r="G42" s="180"/>
      <c r="H42" s="180"/>
      <c r="I42" s="180"/>
      <c r="J42" s="180"/>
      <c r="K42" s="181"/>
      <c r="L42" s="8"/>
      <c r="M42" s="157"/>
    </row>
    <row r="43" spans="1:13" ht="20.25" customHeight="1">
      <c r="A43" s="179">
        <v>28</v>
      </c>
      <c r="B43" s="234" t="s">
        <v>253</v>
      </c>
      <c r="C43" s="180">
        <f t="shared" si="1"/>
        <v>4977.2870000000003</v>
      </c>
      <c r="D43" s="180"/>
      <c r="E43" s="180">
        <v>4977.2870000000003</v>
      </c>
      <c r="F43" s="180"/>
      <c r="G43" s="180"/>
      <c r="H43" s="180"/>
      <c r="I43" s="180"/>
      <c r="J43" s="180"/>
      <c r="K43" s="181"/>
      <c r="L43" s="8"/>
      <c r="M43" s="157"/>
    </row>
    <row r="44" spans="1:13" ht="20.25" customHeight="1">
      <c r="A44" s="179">
        <v>29</v>
      </c>
      <c r="B44" s="234" t="s">
        <v>305</v>
      </c>
      <c r="C44" s="180">
        <f t="shared" si="1"/>
        <v>3291.0639999999999</v>
      </c>
      <c r="D44" s="180"/>
      <c r="E44" s="180">
        <v>3291.0639999999999</v>
      </c>
      <c r="F44" s="180"/>
      <c r="G44" s="180"/>
      <c r="H44" s="180"/>
      <c r="I44" s="180"/>
      <c r="J44" s="180"/>
      <c r="K44" s="181"/>
      <c r="L44" s="8"/>
      <c r="M44" s="157"/>
    </row>
    <row r="45" spans="1:13" ht="20.25" customHeight="1">
      <c r="A45" s="179">
        <v>30</v>
      </c>
      <c r="B45" s="234" t="s">
        <v>254</v>
      </c>
      <c r="C45" s="180">
        <f t="shared" si="1"/>
        <v>2701.4749999999999</v>
      </c>
      <c r="D45" s="180"/>
      <c r="E45" s="180">
        <v>2701.4749999999999</v>
      </c>
      <c r="F45" s="180"/>
      <c r="G45" s="180"/>
      <c r="H45" s="180"/>
      <c r="I45" s="180"/>
      <c r="J45" s="180"/>
      <c r="K45" s="181"/>
      <c r="L45" s="8"/>
      <c r="M45" s="157"/>
    </row>
    <row r="46" spans="1:13" ht="20.25" customHeight="1">
      <c r="A46" s="179">
        <v>31</v>
      </c>
      <c r="B46" s="234" t="s">
        <v>255</v>
      </c>
      <c r="C46" s="180">
        <f t="shared" si="1"/>
        <v>5146.4359999999997</v>
      </c>
      <c r="D46" s="180"/>
      <c r="E46" s="180">
        <v>5146.4359999999997</v>
      </c>
      <c r="F46" s="180"/>
      <c r="G46" s="180"/>
      <c r="H46" s="180"/>
      <c r="I46" s="180"/>
      <c r="J46" s="180"/>
      <c r="K46" s="181"/>
      <c r="L46" s="8"/>
      <c r="M46" s="157"/>
    </row>
    <row r="47" spans="1:13" ht="20.25" customHeight="1">
      <c r="A47" s="179">
        <v>32</v>
      </c>
      <c r="B47" s="234" t="s">
        <v>256</v>
      </c>
      <c r="C47" s="180">
        <f t="shared" si="1"/>
        <v>2290.7629999999999</v>
      </c>
      <c r="D47" s="180"/>
      <c r="E47" s="180">
        <v>2290.7629999999999</v>
      </c>
      <c r="F47" s="180"/>
      <c r="G47" s="180"/>
      <c r="H47" s="180"/>
      <c r="I47" s="180"/>
      <c r="J47" s="180"/>
      <c r="K47" s="181"/>
      <c r="L47" s="8"/>
      <c r="M47" s="157"/>
    </row>
    <row r="48" spans="1:13" ht="20.25" customHeight="1">
      <c r="A48" s="179">
        <v>33</v>
      </c>
      <c r="B48" s="234" t="s">
        <v>257</v>
      </c>
      <c r="C48" s="180">
        <f t="shared" si="1"/>
        <v>2593.1619999999998</v>
      </c>
      <c r="D48" s="180"/>
      <c r="E48" s="180">
        <v>2593.1619999999998</v>
      </c>
      <c r="F48" s="180"/>
      <c r="G48" s="180"/>
      <c r="H48" s="180"/>
      <c r="I48" s="180"/>
      <c r="J48" s="180"/>
      <c r="K48" s="181"/>
      <c r="L48" s="8"/>
      <c r="M48" s="157"/>
    </row>
    <row r="49" spans="1:13" ht="20.25" customHeight="1">
      <c r="A49" s="179">
        <v>34</v>
      </c>
      <c r="B49" s="234" t="s">
        <v>258</v>
      </c>
      <c r="C49" s="180">
        <f t="shared" si="1"/>
        <v>2181.7840000000001</v>
      </c>
      <c r="D49" s="180"/>
      <c r="E49" s="180">
        <v>2181.7840000000001</v>
      </c>
      <c r="F49" s="180"/>
      <c r="G49" s="180"/>
      <c r="H49" s="180"/>
      <c r="I49" s="180"/>
      <c r="J49" s="180"/>
      <c r="K49" s="181"/>
      <c r="L49" s="8"/>
      <c r="M49" s="157"/>
    </row>
    <row r="50" spans="1:13" ht="20.25" customHeight="1">
      <c r="A50" s="182">
        <v>35</v>
      </c>
      <c r="B50" s="235" t="s">
        <v>259</v>
      </c>
      <c r="C50" s="183">
        <f t="shared" si="1"/>
        <v>1400.4469999999999</v>
      </c>
      <c r="D50" s="183"/>
      <c r="E50" s="183">
        <v>1400.4469999999999</v>
      </c>
      <c r="F50" s="183"/>
      <c r="G50" s="183"/>
      <c r="H50" s="183"/>
      <c r="I50" s="183"/>
      <c r="J50" s="183"/>
      <c r="K50" s="184"/>
      <c r="L50" s="8"/>
      <c r="M50" s="157"/>
    </row>
    <row r="51" spans="1:13" s="166" customFormat="1" ht="20.25" customHeight="1">
      <c r="A51" s="171" t="s">
        <v>295</v>
      </c>
      <c r="B51" s="172" t="s">
        <v>171</v>
      </c>
      <c r="C51" s="244">
        <f>SUM(C52:C65)</f>
        <v>120580.58000000002</v>
      </c>
      <c r="D51" s="244">
        <f t="shared" ref="D51:E51" si="10">SUM(D52:D65)</f>
        <v>0</v>
      </c>
      <c r="E51" s="244">
        <f t="shared" si="10"/>
        <v>120580.58000000002</v>
      </c>
      <c r="F51" s="173">
        <f t="shared" ref="F51:K51" si="11">SUM(F52:F65)</f>
        <v>0</v>
      </c>
      <c r="G51" s="173">
        <f t="shared" si="11"/>
        <v>0</v>
      </c>
      <c r="H51" s="173">
        <f t="shared" si="11"/>
        <v>0</v>
      </c>
      <c r="I51" s="173">
        <f t="shared" si="11"/>
        <v>0</v>
      </c>
      <c r="J51" s="173">
        <f t="shared" si="11"/>
        <v>0</v>
      </c>
      <c r="K51" s="173">
        <f t="shared" si="11"/>
        <v>0</v>
      </c>
      <c r="L51" s="164"/>
      <c r="M51" s="165"/>
    </row>
    <row r="52" spans="1:13" ht="20.25" customHeight="1">
      <c r="A52" s="176">
        <v>36</v>
      </c>
      <c r="B52" s="233" t="s">
        <v>219</v>
      </c>
      <c r="C52" s="177">
        <f t="shared" si="1"/>
        <v>7289.2349999999997</v>
      </c>
      <c r="D52" s="177"/>
      <c r="E52" s="177">
        <v>7289.2349999999997</v>
      </c>
      <c r="F52" s="177"/>
      <c r="G52" s="177"/>
      <c r="H52" s="177"/>
      <c r="I52" s="177"/>
      <c r="J52" s="177"/>
      <c r="K52" s="178"/>
      <c r="L52" s="8"/>
      <c r="M52" s="157"/>
    </row>
    <row r="53" spans="1:13" ht="20.25" customHeight="1">
      <c r="A53" s="179">
        <v>37</v>
      </c>
      <c r="B53" s="234" t="s">
        <v>220</v>
      </c>
      <c r="C53" s="180">
        <f t="shared" si="1"/>
        <v>7418.9740000000002</v>
      </c>
      <c r="D53" s="180"/>
      <c r="E53" s="180">
        <v>7418.9740000000002</v>
      </c>
      <c r="F53" s="180"/>
      <c r="G53" s="180"/>
      <c r="H53" s="180"/>
      <c r="I53" s="180"/>
      <c r="J53" s="180"/>
      <c r="K53" s="181"/>
      <c r="L53" s="8"/>
      <c r="M53" s="157"/>
    </row>
    <row r="54" spans="1:13" ht="20.25" customHeight="1">
      <c r="A54" s="179">
        <v>38</v>
      </c>
      <c r="B54" s="234" t="s">
        <v>306</v>
      </c>
      <c r="C54" s="180">
        <f t="shared" si="1"/>
        <v>8799.4009999999998</v>
      </c>
      <c r="D54" s="180"/>
      <c r="E54" s="180">
        <v>8799.4009999999998</v>
      </c>
      <c r="F54" s="180"/>
      <c r="G54" s="180"/>
      <c r="H54" s="180"/>
      <c r="I54" s="180"/>
      <c r="J54" s="180"/>
      <c r="K54" s="181"/>
      <c r="L54" s="8"/>
      <c r="M54" s="157"/>
    </row>
    <row r="55" spans="1:13" ht="20.25" customHeight="1">
      <c r="A55" s="179">
        <v>39</v>
      </c>
      <c r="B55" s="234" t="s">
        <v>307</v>
      </c>
      <c r="C55" s="180">
        <f t="shared" si="1"/>
        <v>15035.01</v>
      </c>
      <c r="D55" s="180"/>
      <c r="E55" s="180">
        <v>15035.01</v>
      </c>
      <c r="F55" s="180"/>
      <c r="G55" s="180"/>
      <c r="H55" s="180"/>
      <c r="I55" s="180"/>
      <c r="J55" s="180"/>
      <c r="K55" s="181"/>
      <c r="L55" s="8"/>
      <c r="M55" s="157"/>
    </row>
    <row r="56" spans="1:13" ht="20.25" customHeight="1">
      <c r="A56" s="179">
        <v>40</v>
      </c>
      <c r="B56" s="234" t="s">
        <v>221</v>
      </c>
      <c r="C56" s="180">
        <f t="shared" si="1"/>
        <v>7169.13</v>
      </c>
      <c r="D56" s="180"/>
      <c r="E56" s="180">
        <v>7169.13</v>
      </c>
      <c r="F56" s="180"/>
      <c r="G56" s="180"/>
      <c r="H56" s="180"/>
      <c r="I56" s="180"/>
      <c r="J56" s="180"/>
      <c r="K56" s="181"/>
      <c r="L56" s="8"/>
      <c r="M56" s="157"/>
    </row>
    <row r="57" spans="1:13" ht="20.25" customHeight="1">
      <c r="A57" s="179">
        <v>41</v>
      </c>
      <c r="B57" s="234" t="s">
        <v>308</v>
      </c>
      <c r="C57" s="180">
        <f t="shared" si="1"/>
        <v>12960.9</v>
      </c>
      <c r="D57" s="180"/>
      <c r="E57" s="180">
        <v>12960.9</v>
      </c>
      <c r="F57" s="180"/>
      <c r="G57" s="180"/>
      <c r="H57" s="180"/>
      <c r="I57" s="180"/>
      <c r="J57" s="180"/>
      <c r="K57" s="181"/>
      <c r="L57" s="8"/>
      <c r="M57" s="157"/>
    </row>
    <row r="58" spans="1:13" ht="20.25" customHeight="1">
      <c r="A58" s="179">
        <v>42</v>
      </c>
      <c r="B58" s="234" t="s">
        <v>129</v>
      </c>
      <c r="C58" s="180">
        <f t="shared" si="1"/>
        <v>8284.1540000000005</v>
      </c>
      <c r="D58" s="180"/>
      <c r="E58" s="180">
        <v>8284.1540000000005</v>
      </c>
      <c r="F58" s="180"/>
      <c r="G58" s="180"/>
      <c r="H58" s="180"/>
      <c r="I58" s="180"/>
      <c r="J58" s="180"/>
      <c r="K58" s="181"/>
      <c r="L58" s="8"/>
      <c r="M58" s="157"/>
    </row>
    <row r="59" spans="1:13" ht="20.25" customHeight="1">
      <c r="A59" s="179">
        <v>43</v>
      </c>
      <c r="B59" s="234" t="s">
        <v>222</v>
      </c>
      <c r="C59" s="180">
        <f t="shared" si="1"/>
        <v>6356.02</v>
      </c>
      <c r="D59" s="180"/>
      <c r="E59" s="180">
        <v>6356.02</v>
      </c>
      <c r="F59" s="180"/>
      <c r="G59" s="180"/>
      <c r="H59" s="180"/>
      <c r="I59" s="180"/>
      <c r="J59" s="180"/>
      <c r="K59" s="181"/>
      <c r="L59" s="8"/>
      <c r="M59" s="157"/>
    </row>
    <row r="60" spans="1:13" ht="20.25" customHeight="1">
      <c r="A60" s="179">
        <v>44</v>
      </c>
      <c r="B60" s="234" t="s">
        <v>309</v>
      </c>
      <c r="C60" s="180">
        <f t="shared" si="1"/>
        <v>3878.2089999999998</v>
      </c>
      <c r="D60" s="180"/>
      <c r="E60" s="180">
        <v>3878.2089999999998</v>
      </c>
      <c r="F60" s="180"/>
      <c r="G60" s="180"/>
      <c r="H60" s="180"/>
      <c r="I60" s="180"/>
      <c r="J60" s="180"/>
      <c r="K60" s="181"/>
      <c r="L60" s="8"/>
      <c r="M60" s="157"/>
    </row>
    <row r="61" spans="1:13" ht="20.25" customHeight="1">
      <c r="A61" s="179">
        <v>45</v>
      </c>
      <c r="B61" s="234" t="s">
        <v>223</v>
      </c>
      <c r="C61" s="180">
        <f t="shared" si="1"/>
        <v>4985.357</v>
      </c>
      <c r="D61" s="180"/>
      <c r="E61" s="180">
        <v>4985.357</v>
      </c>
      <c r="F61" s="180"/>
      <c r="G61" s="180"/>
      <c r="H61" s="180"/>
      <c r="I61" s="180"/>
      <c r="J61" s="180"/>
      <c r="K61" s="181"/>
      <c r="L61" s="8"/>
      <c r="M61" s="157"/>
    </row>
    <row r="62" spans="1:13" ht="20.25" customHeight="1">
      <c r="A62" s="179">
        <v>46</v>
      </c>
      <c r="B62" s="234" t="s">
        <v>310</v>
      </c>
      <c r="C62" s="180">
        <f t="shared" si="1"/>
        <v>14966.777</v>
      </c>
      <c r="D62" s="180"/>
      <c r="E62" s="180">
        <v>14966.777</v>
      </c>
      <c r="F62" s="180"/>
      <c r="G62" s="180"/>
      <c r="H62" s="180"/>
      <c r="I62" s="180"/>
      <c r="J62" s="180"/>
      <c r="K62" s="181"/>
      <c r="L62" s="8"/>
      <c r="M62" s="157"/>
    </row>
    <row r="63" spans="1:13" ht="20.25" customHeight="1">
      <c r="A63" s="179">
        <v>47</v>
      </c>
      <c r="B63" s="234" t="s">
        <v>224</v>
      </c>
      <c r="C63" s="180">
        <f t="shared" si="1"/>
        <v>7162.1779999999999</v>
      </c>
      <c r="D63" s="180"/>
      <c r="E63" s="180">
        <v>7162.1779999999999</v>
      </c>
      <c r="F63" s="180"/>
      <c r="G63" s="180"/>
      <c r="H63" s="180"/>
      <c r="I63" s="180"/>
      <c r="J63" s="180"/>
      <c r="K63" s="181"/>
      <c r="L63" s="8"/>
      <c r="M63" s="157"/>
    </row>
    <row r="64" spans="1:13" ht="20.25" customHeight="1">
      <c r="A64" s="179">
        <v>48</v>
      </c>
      <c r="B64" s="234" t="s">
        <v>225</v>
      </c>
      <c r="C64" s="180">
        <f t="shared" si="1"/>
        <v>8547.0480000000007</v>
      </c>
      <c r="D64" s="180"/>
      <c r="E64" s="180">
        <v>8547.0480000000007</v>
      </c>
      <c r="F64" s="180"/>
      <c r="G64" s="180"/>
      <c r="H64" s="180"/>
      <c r="I64" s="180"/>
      <c r="J64" s="180"/>
      <c r="K64" s="181"/>
      <c r="L64" s="8"/>
      <c r="M64" s="157"/>
    </row>
    <row r="65" spans="1:13" ht="20.25" customHeight="1">
      <c r="A65" s="182">
        <v>49</v>
      </c>
      <c r="B65" s="235" t="s">
        <v>311</v>
      </c>
      <c r="C65" s="183">
        <f t="shared" si="1"/>
        <v>7728.1869999999999</v>
      </c>
      <c r="D65" s="183"/>
      <c r="E65" s="183">
        <v>7728.1869999999999</v>
      </c>
      <c r="F65" s="183"/>
      <c r="G65" s="183"/>
      <c r="H65" s="183"/>
      <c r="I65" s="183"/>
      <c r="J65" s="183"/>
      <c r="K65" s="184"/>
      <c r="L65" s="8"/>
      <c r="M65" s="157"/>
    </row>
    <row r="66" spans="1:13" s="166" customFormat="1" ht="20.25" customHeight="1">
      <c r="A66" s="171" t="s">
        <v>296</v>
      </c>
      <c r="B66" s="172" t="s">
        <v>173</v>
      </c>
      <c r="C66" s="244">
        <f t="shared" ref="C66:D66" si="12">SUM(C67:C80)</f>
        <v>78933.441999999995</v>
      </c>
      <c r="D66" s="244">
        <f t="shared" si="12"/>
        <v>0</v>
      </c>
      <c r="E66" s="244">
        <f>SUM(E67:E80)</f>
        <v>78933.441999999995</v>
      </c>
      <c r="F66" s="173">
        <f t="shared" ref="F66:K66" si="13">SUM(F67:F79)</f>
        <v>0</v>
      </c>
      <c r="G66" s="173">
        <f t="shared" si="13"/>
        <v>0</v>
      </c>
      <c r="H66" s="173">
        <f t="shared" si="13"/>
        <v>0</v>
      </c>
      <c r="I66" s="173">
        <f t="shared" si="13"/>
        <v>0</v>
      </c>
      <c r="J66" s="173">
        <f t="shared" si="13"/>
        <v>0</v>
      </c>
      <c r="K66" s="173">
        <f t="shared" si="13"/>
        <v>0</v>
      </c>
      <c r="L66" s="164"/>
      <c r="M66" s="165"/>
    </row>
    <row r="67" spans="1:13" ht="20.25" customHeight="1">
      <c r="A67" s="176">
        <v>51</v>
      </c>
      <c r="B67" s="233" t="s">
        <v>226</v>
      </c>
      <c r="C67" s="177">
        <f t="shared" si="1"/>
        <v>3738.8939999999998</v>
      </c>
      <c r="D67" s="177"/>
      <c r="E67" s="177">
        <v>3738.8939999999998</v>
      </c>
      <c r="F67" s="177"/>
      <c r="G67" s="177"/>
      <c r="H67" s="177"/>
      <c r="I67" s="177"/>
      <c r="J67" s="177"/>
      <c r="K67" s="178"/>
      <c r="L67" s="8"/>
      <c r="M67" s="157"/>
    </row>
    <row r="68" spans="1:13" ht="20.25" customHeight="1">
      <c r="A68" s="179">
        <v>52</v>
      </c>
      <c r="B68" s="234" t="s">
        <v>312</v>
      </c>
      <c r="C68" s="180">
        <f t="shared" si="1"/>
        <v>6290.3289999999997</v>
      </c>
      <c r="D68" s="180"/>
      <c r="E68" s="180">
        <v>6290.3289999999997</v>
      </c>
      <c r="F68" s="180"/>
      <c r="G68" s="180"/>
      <c r="H68" s="180"/>
      <c r="I68" s="180"/>
      <c r="J68" s="180"/>
      <c r="K68" s="181"/>
      <c r="L68" s="8"/>
      <c r="M68" s="157"/>
    </row>
    <row r="69" spans="1:13" ht="20.25" customHeight="1">
      <c r="A69" s="179">
        <v>53</v>
      </c>
      <c r="B69" s="234" t="s">
        <v>313</v>
      </c>
      <c r="C69" s="180">
        <f t="shared" si="1"/>
        <v>3772.2330000000002</v>
      </c>
      <c r="D69" s="180"/>
      <c r="E69" s="180">
        <v>3772.2330000000002</v>
      </c>
      <c r="F69" s="180"/>
      <c r="G69" s="180"/>
      <c r="H69" s="180"/>
      <c r="I69" s="180"/>
      <c r="J69" s="180"/>
      <c r="K69" s="181"/>
      <c r="L69" s="8"/>
      <c r="M69" s="157"/>
    </row>
    <row r="70" spans="1:13" ht="20.25" customHeight="1">
      <c r="A70" s="179">
        <v>54</v>
      </c>
      <c r="B70" s="234" t="s">
        <v>227</v>
      </c>
      <c r="C70" s="180">
        <f t="shared" si="1"/>
        <v>4981.4759999999997</v>
      </c>
      <c r="D70" s="180"/>
      <c r="E70" s="180">
        <v>4981.4759999999997</v>
      </c>
      <c r="F70" s="180"/>
      <c r="G70" s="180"/>
      <c r="H70" s="180"/>
      <c r="I70" s="180"/>
      <c r="J70" s="180"/>
      <c r="K70" s="181"/>
      <c r="L70" s="8"/>
      <c r="M70" s="157"/>
    </row>
    <row r="71" spans="1:13" ht="20.25" customHeight="1">
      <c r="A71" s="179">
        <v>55</v>
      </c>
      <c r="B71" s="234" t="s">
        <v>263</v>
      </c>
      <c r="C71" s="180">
        <f t="shared" si="1"/>
        <v>6727.4380000000001</v>
      </c>
      <c r="D71" s="180"/>
      <c r="E71" s="180">
        <v>6727.4380000000001</v>
      </c>
      <c r="F71" s="180"/>
      <c r="G71" s="180"/>
      <c r="H71" s="180"/>
      <c r="I71" s="180"/>
      <c r="J71" s="180"/>
      <c r="K71" s="181"/>
      <c r="L71" s="8"/>
      <c r="M71" s="157"/>
    </row>
    <row r="72" spans="1:13" ht="20.25" customHeight="1">
      <c r="A72" s="179">
        <v>56</v>
      </c>
      <c r="B72" s="234" t="s">
        <v>228</v>
      </c>
      <c r="C72" s="180">
        <f t="shared" si="1"/>
        <v>1904.2460000000001</v>
      </c>
      <c r="D72" s="180"/>
      <c r="E72" s="180">
        <v>1904.2460000000001</v>
      </c>
      <c r="F72" s="180"/>
      <c r="G72" s="180"/>
      <c r="H72" s="180"/>
      <c r="I72" s="180"/>
      <c r="J72" s="180"/>
      <c r="K72" s="181"/>
      <c r="L72" s="8"/>
      <c r="M72" s="157"/>
    </row>
    <row r="73" spans="1:13" ht="20.25" customHeight="1">
      <c r="A73" s="179">
        <v>57</v>
      </c>
      <c r="B73" s="234" t="s">
        <v>229</v>
      </c>
      <c r="C73" s="180">
        <f t="shared" si="1"/>
        <v>3113.4340000000002</v>
      </c>
      <c r="D73" s="180"/>
      <c r="E73" s="180">
        <v>3113.4340000000002</v>
      </c>
      <c r="F73" s="180"/>
      <c r="G73" s="180"/>
      <c r="H73" s="180"/>
      <c r="I73" s="180"/>
      <c r="J73" s="180"/>
      <c r="K73" s="181"/>
      <c r="L73" s="8"/>
      <c r="M73" s="157"/>
    </row>
    <row r="74" spans="1:13" ht="20.25" customHeight="1">
      <c r="A74" s="179">
        <v>58</v>
      </c>
      <c r="B74" s="234" t="s">
        <v>230</v>
      </c>
      <c r="C74" s="180">
        <f t="shared" si="1"/>
        <v>6764.7719999999999</v>
      </c>
      <c r="D74" s="180"/>
      <c r="E74" s="180">
        <v>6764.7719999999999</v>
      </c>
      <c r="F74" s="180"/>
      <c r="G74" s="180"/>
      <c r="H74" s="180"/>
      <c r="I74" s="180"/>
      <c r="J74" s="180"/>
      <c r="K74" s="181"/>
      <c r="L74" s="8"/>
      <c r="M74" s="157"/>
    </row>
    <row r="75" spans="1:13" ht="20.25" customHeight="1">
      <c r="A75" s="179">
        <v>59</v>
      </c>
      <c r="B75" s="234" t="s">
        <v>314</v>
      </c>
      <c r="C75" s="180">
        <f t="shared" si="1"/>
        <v>4537.893</v>
      </c>
      <c r="D75" s="180"/>
      <c r="E75" s="180">
        <v>4537.893</v>
      </c>
      <c r="F75" s="180"/>
      <c r="G75" s="180"/>
      <c r="H75" s="180"/>
      <c r="I75" s="180"/>
      <c r="J75" s="180"/>
      <c r="K75" s="181"/>
      <c r="L75" s="8"/>
      <c r="M75" s="157"/>
    </row>
    <row r="76" spans="1:13" ht="20.25" customHeight="1">
      <c r="A76" s="179">
        <v>60</v>
      </c>
      <c r="B76" s="234" t="s">
        <v>231</v>
      </c>
      <c r="C76" s="180">
        <f t="shared" si="1"/>
        <v>4838.9390000000003</v>
      </c>
      <c r="D76" s="180"/>
      <c r="E76" s="180">
        <v>4838.9390000000003</v>
      </c>
      <c r="F76" s="180"/>
      <c r="G76" s="180"/>
      <c r="H76" s="180"/>
      <c r="I76" s="180"/>
      <c r="J76" s="180"/>
      <c r="K76" s="181"/>
      <c r="L76" s="8"/>
      <c r="M76" s="157"/>
    </row>
    <row r="77" spans="1:13" ht="20.25" customHeight="1">
      <c r="A77" s="179">
        <v>61</v>
      </c>
      <c r="B77" s="234" t="s">
        <v>315</v>
      </c>
      <c r="C77" s="180">
        <f t="shared" si="1"/>
        <v>12725.088</v>
      </c>
      <c r="D77" s="180"/>
      <c r="E77" s="180">
        <v>12725.088</v>
      </c>
      <c r="F77" s="180"/>
      <c r="G77" s="180"/>
      <c r="H77" s="180"/>
      <c r="I77" s="180"/>
      <c r="J77" s="180"/>
      <c r="K77" s="181"/>
      <c r="L77" s="8"/>
      <c r="M77" s="157"/>
    </row>
    <row r="78" spans="1:13" ht="20.25" customHeight="1">
      <c r="A78" s="179">
        <v>62</v>
      </c>
      <c r="B78" s="234" t="s">
        <v>267</v>
      </c>
      <c r="C78" s="180">
        <f t="shared" si="1"/>
        <v>9123.64</v>
      </c>
      <c r="D78" s="180"/>
      <c r="E78" s="180">
        <v>9123.64</v>
      </c>
      <c r="F78" s="180"/>
      <c r="G78" s="180"/>
      <c r="H78" s="180"/>
      <c r="I78" s="180"/>
      <c r="J78" s="180"/>
      <c r="K78" s="181"/>
      <c r="L78" s="8"/>
      <c r="M78" s="157"/>
    </row>
    <row r="79" spans="1:13" ht="20.25" customHeight="1">
      <c r="A79" s="179">
        <v>63</v>
      </c>
      <c r="B79" s="234" t="s">
        <v>316</v>
      </c>
      <c r="C79" s="180">
        <f t="shared" si="1"/>
        <v>6546.7730000000001</v>
      </c>
      <c r="D79" s="180"/>
      <c r="E79" s="180">
        <v>6546.7730000000001</v>
      </c>
      <c r="F79" s="180"/>
      <c r="G79" s="180"/>
      <c r="H79" s="180"/>
      <c r="I79" s="180"/>
      <c r="J79" s="180"/>
      <c r="K79" s="181"/>
      <c r="L79" s="8"/>
      <c r="M79" s="157"/>
    </row>
    <row r="80" spans="1:13" ht="20.25" customHeight="1">
      <c r="A80" s="182">
        <v>64</v>
      </c>
      <c r="B80" s="235" t="s">
        <v>132</v>
      </c>
      <c r="C80" s="183">
        <f>SUM(D80:K80)</f>
        <v>3868.2869999999998</v>
      </c>
      <c r="D80" s="183"/>
      <c r="E80" s="183">
        <v>3868.2869999999998</v>
      </c>
      <c r="F80" s="183"/>
      <c r="G80" s="183"/>
      <c r="H80" s="183"/>
      <c r="I80" s="183"/>
      <c r="J80" s="183"/>
      <c r="K80" s="184"/>
      <c r="L80" s="8"/>
      <c r="M80" s="157"/>
    </row>
    <row r="81" spans="1:13" s="79" customFormat="1" ht="20.25" customHeight="1">
      <c r="A81" s="110" t="s">
        <v>11</v>
      </c>
      <c r="B81" s="169" t="s">
        <v>174</v>
      </c>
      <c r="C81" s="112">
        <f>SUM(C82:C82)</f>
        <v>1387.0519999999999</v>
      </c>
      <c r="D81" s="112">
        <f t="shared" ref="D81:E81" si="14">SUM(D82:D82)</f>
        <v>0</v>
      </c>
      <c r="E81" s="112">
        <f t="shared" si="14"/>
        <v>1387.0519999999999</v>
      </c>
      <c r="F81" s="168">
        <f t="shared" ref="F81:K81" si="15">SUM(F82:F82)</f>
        <v>0</v>
      </c>
      <c r="G81" s="168">
        <f t="shared" si="15"/>
        <v>0</v>
      </c>
      <c r="H81" s="168">
        <f t="shared" si="15"/>
        <v>0</v>
      </c>
      <c r="I81" s="168">
        <f t="shared" si="15"/>
        <v>0</v>
      </c>
      <c r="J81" s="168">
        <f t="shared" si="15"/>
        <v>0</v>
      </c>
      <c r="K81" s="168">
        <f t="shared" si="15"/>
        <v>0</v>
      </c>
      <c r="L81" s="8"/>
      <c r="M81" s="162"/>
    </row>
    <row r="82" spans="1:13" ht="20.25" customHeight="1">
      <c r="A82" s="176">
        <v>65</v>
      </c>
      <c r="B82" s="185" t="s">
        <v>131</v>
      </c>
      <c r="C82" s="177">
        <f t="shared" ref="C82:C108" si="16">SUM(D82:K82)</f>
        <v>1387.0519999999999</v>
      </c>
      <c r="D82" s="177"/>
      <c r="E82" s="177">
        <v>1387.0519999999999</v>
      </c>
      <c r="F82" s="177"/>
      <c r="G82" s="177"/>
      <c r="H82" s="177"/>
      <c r="I82" s="177"/>
      <c r="J82" s="177"/>
      <c r="K82" s="178"/>
      <c r="L82" s="8"/>
      <c r="M82" s="157"/>
    </row>
    <row r="83" spans="1:13" s="79" customFormat="1" ht="20.25" customHeight="1">
      <c r="A83" s="110" t="s">
        <v>152</v>
      </c>
      <c r="B83" s="169" t="s">
        <v>177</v>
      </c>
      <c r="C83" s="112">
        <f>SUM(C84:C87)</f>
        <v>27050.697000000004</v>
      </c>
      <c r="D83" s="112">
        <f t="shared" ref="D83:K83" si="17">SUM(D84:D87)</f>
        <v>0</v>
      </c>
      <c r="E83" s="112">
        <f>SUM(E84:E87)</f>
        <v>27050.697000000004</v>
      </c>
      <c r="F83" s="168">
        <f t="shared" si="17"/>
        <v>0</v>
      </c>
      <c r="G83" s="168">
        <f t="shared" si="17"/>
        <v>0</v>
      </c>
      <c r="H83" s="168">
        <f t="shared" si="17"/>
        <v>0</v>
      </c>
      <c r="I83" s="168">
        <f t="shared" si="17"/>
        <v>0</v>
      </c>
      <c r="J83" s="168">
        <f t="shared" si="17"/>
        <v>0</v>
      </c>
      <c r="K83" s="168">
        <f t="shared" si="17"/>
        <v>0</v>
      </c>
      <c r="L83" s="163"/>
      <c r="M83" s="162"/>
    </row>
    <row r="84" spans="1:13" ht="20.25" customHeight="1">
      <c r="A84" s="176">
        <v>67</v>
      </c>
      <c r="B84" s="236" t="s">
        <v>232</v>
      </c>
      <c r="C84" s="177">
        <f t="shared" si="16"/>
        <v>12994.2</v>
      </c>
      <c r="D84" s="177"/>
      <c r="E84" s="177">
        <v>12994.2</v>
      </c>
      <c r="F84" s="177"/>
      <c r="G84" s="177"/>
      <c r="H84" s="177"/>
      <c r="I84" s="177"/>
      <c r="J84" s="177"/>
      <c r="K84" s="178"/>
      <c r="L84" s="158"/>
      <c r="M84" s="157"/>
    </row>
    <row r="85" spans="1:13" ht="20.25" customHeight="1">
      <c r="A85" s="179">
        <v>68</v>
      </c>
      <c r="B85" s="237" t="s">
        <v>233</v>
      </c>
      <c r="C85" s="180">
        <f t="shared" si="16"/>
        <v>4982.3429999999998</v>
      </c>
      <c r="D85" s="180"/>
      <c r="E85" s="180">
        <v>4982.3429999999998</v>
      </c>
      <c r="F85" s="180"/>
      <c r="G85" s="180"/>
      <c r="H85" s="180"/>
      <c r="I85" s="180"/>
      <c r="J85" s="180"/>
      <c r="K85" s="181"/>
      <c r="L85" s="158"/>
      <c r="M85" s="157"/>
    </row>
    <row r="86" spans="1:13" ht="20.25" customHeight="1">
      <c r="A86" s="179">
        <v>69</v>
      </c>
      <c r="B86" s="237" t="s">
        <v>133</v>
      </c>
      <c r="C86" s="180">
        <f t="shared" si="16"/>
        <v>8343.3330000000005</v>
      </c>
      <c r="D86" s="180"/>
      <c r="E86" s="180">
        <v>8343.3330000000005</v>
      </c>
      <c r="F86" s="180"/>
      <c r="G86" s="180"/>
      <c r="H86" s="180"/>
      <c r="I86" s="180"/>
      <c r="J86" s="180"/>
      <c r="K86" s="181"/>
      <c r="L86" s="158"/>
      <c r="M86" s="157"/>
    </row>
    <row r="87" spans="1:13" ht="20.25" customHeight="1">
      <c r="A87" s="182">
        <v>70</v>
      </c>
      <c r="B87" s="238" t="s">
        <v>134</v>
      </c>
      <c r="C87" s="183">
        <f t="shared" si="16"/>
        <v>730.82100000000003</v>
      </c>
      <c r="D87" s="183"/>
      <c r="E87" s="183">
        <v>730.82100000000003</v>
      </c>
      <c r="F87" s="183"/>
      <c r="G87" s="183"/>
      <c r="H87" s="183"/>
      <c r="I87" s="183"/>
      <c r="J87" s="183"/>
      <c r="K87" s="184"/>
      <c r="L87" s="158"/>
      <c r="M87" s="157"/>
    </row>
    <row r="88" spans="1:13" s="79" customFormat="1" ht="20.25" customHeight="1">
      <c r="A88" s="110" t="s">
        <v>202</v>
      </c>
      <c r="B88" s="169" t="s">
        <v>175</v>
      </c>
      <c r="C88" s="112">
        <f>SUM(C89:C93)</f>
        <v>3383.06</v>
      </c>
      <c r="D88" s="112">
        <f>SUM(D89:D93)</f>
        <v>0</v>
      </c>
      <c r="E88" s="112">
        <f>SUM(E89:E93)</f>
        <v>3383.06</v>
      </c>
      <c r="F88" s="168">
        <f t="shared" ref="F88:J88" si="18">SUM(F89:F92)</f>
        <v>0</v>
      </c>
      <c r="G88" s="168">
        <f t="shared" si="18"/>
        <v>0</v>
      </c>
      <c r="H88" s="168">
        <f t="shared" si="18"/>
        <v>0</v>
      </c>
      <c r="I88" s="168">
        <f t="shared" si="18"/>
        <v>0</v>
      </c>
      <c r="J88" s="168">
        <f t="shared" si="18"/>
        <v>0</v>
      </c>
      <c r="K88" s="168"/>
      <c r="L88" s="8"/>
      <c r="M88" s="162"/>
    </row>
    <row r="89" spans="1:13" ht="20.25" customHeight="1">
      <c r="A89" s="176">
        <v>71</v>
      </c>
      <c r="B89" s="236" t="s">
        <v>135</v>
      </c>
      <c r="C89" s="177">
        <f t="shared" si="16"/>
        <v>920.72</v>
      </c>
      <c r="D89" s="177"/>
      <c r="E89" s="177">
        <v>920.72</v>
      </c>
      <c r="F89" s="177"/>
      <c r="G89" s="177"/>
      <c r="H89" s="177"/>
      <c r="I89" s="177"/>
      <c r="J89" s="177"/>
      <c r="K89" s="178"/>
      <c r="L89" s="8"/>
      <c r="M89" s="157"/>
    </row>
    <row r="90" spans="1:13" ht="20.25" customHeight="1">
      <c r="A90" s="179">
        <v>72</v>
      </c>
      <c r="B90" s="239" t="s">
        <v>280</v>
      </c>
      <c r="C90" s="180">
        <f t="shared" si="16"/>
        <v>478.87</v>
      </c>
      <c r="D90" s="180"/>
      <c r="E90" s="180">
        <v>478.87</v>
      </c>
      <c r="F90" s="180"/>
      <c r="G90" s="180"/>
      <c r="H90" s="180"/>
      <c r="I90" s="180"/>
      <c r="J90" s="180"/>
      <c r="K90" s="181"/>
      <c r="L90" s="8"/>
      <c r="M90" s="157"/>
    </row>
    <row r="91" spans="1:13" ht="20.25" customHeight="1">
      <c r="A91" s="179">
        <v>73</v>
      </c>
      <c r="B91" s="237" t="s">
        <v>136</v>
      </c>
      <c r="C91" s="180">
        <f t="shared" si="16"/>
        <v>1497.36</v>
      </c>
      <c r="D91" s="180"/>
      <c r="E91" s="180">
        <v>1497.36</v>
      </c>
      <c r="F91" s="180"/>
      <c r="G91" s="180"/>
      <c r="H91" s="180"/>
      <c r="I91" s="180"/>
      <c r="J91" s="180"/>
      <c r="K91" s="181"/>
      <c r="L91" s="8"/>
      <c r="M91" s="157"/>
    </row>
    <row r="92" spans="1:13" ht="20.25" customHeight="1">
      <c r="A92" s="179">
        <v>74</v>
      </c>
      <c r="B92" s="240" t="s">
        <v>137</v>
      </c>
      <c r="C92" s="180">
        <f t="shared" si="16"/>
        <v>486.11</v>
      </c>
      <c r="D92" s="180"/>
      <c r="E92" s="180">
        <v>486.11</v>
      </c>
      <c r="F92" s="180"/>
      <c r="G92" s="180"/>
      <c r="H92" s="180"/>
      <c r="I92" s="180"/>
      <c r="J92" s="180"/>
      <c r="K92" s="181"/>
      <c r="L92" s="8"/>
      <c r="M92" s="157"/>
    </row>
    <row r="93" spans="1:13" ht="20.25" customHeight="1">
      <c r="A93" s="182"/>
      <c r="B93" s="186"/>
      <c r="C93" s="183"/>
      <c r="D93" s="183"/>
      <c r="E93" s="183"/>
      <c r="F93" s="183"/>
      <c r="G93" s="183"/>
      <c r="H93" s="183"/>
      <c r="I93" s="183"/>
      <c r="J93" s="183"/>
      <c r="K93" s="184"/>
      <c r="L93" s="8"/>
      <c r="M93" s="157"/>
    </row>
    <row r="94" spans="1:13" s="79" customFormat="1" ht="20.25" customHeight="1">
      <c r="A94" s="110" t="s">
        <v>203</v>
      </c>
      <c r="B94" s="169" t="s">
        <v>206</v>
      </c>
      <c r="C94" s="112">
        <f>C95</f>
        <v>5067.9050000000007</v>
      </c>
      <c r="D94" s="112">
        <f t="shared" ref="D94:K94" si="19">D95</f>
        <v>0</v>
      </c>
      <c r="E94" s="112">
        <f>SUM(E95:E96)</f>
        <v>5267.9050000000007</v>
      </c>
      <c r="F94" s="168">
        <f t="shared" si="19"/>
        <v>0</v>
      </c>
      <c r="G94" s="168">
        <f t="shared" si="19"/>
        <v>0</v>
      </c>
      <c r="H94" s="168">
        <f t="shared" si="19"/>
        <v>0</v>
      </c>
      <c r="I94" s="168">
        <f t="shared" si="19"/>
        <v>0</v>
      </c>
      <c r="J94" s="168">
        <f t="shared" si="19"/>
        <v>0</v>
      </c>
      <c r="K94" s="168">
        <f t="shared" si="19"/>
        <v>0</v>
      </c>
      <c r="L94" s="163"/>
      <c r="M94" s="162"/>
    </row>
    <row r="95" spans="1:13" ht="47.25">
      <c r="A95" s="176">
        <v>75</v>
      </c>
      <c r="B95" s="174" t="s">
        <v>271</v>
      </c>
      <c r="C95" s="177">
        <f t="shared" si="16"/>
        <v>5067.9050000000007</v>
      </c>
      <c r="D95" s="177"/>
      <c r="E95" s="177">
        <v>5067.9050000000007</v>
      </c>
      <c r="F95" s="177"/>
      <c r="G95" s="177"/>
      <c r="H95" s="177"/>
      <c r="I95" s="177"/>
      <c r="J95" s="177"/>
      <c r="K95" s="178"/>
    </row>
    <row r="96" spans="1:13" ht="47.25">
      <c r="A96" s="182">
        <v>76</v>
      </c>
      <c r="B96" s="175" t="s">
        <v>272</v>
      </c>
      <c r="C96" s="183">
        <f t="shared" si="16"/>
        <v>200</v>
      </c>
      <c r="D96" s="183"/>
      <c r="E96" s="183">
        <v>200</v>
      </c>
      <c r="F96" s="183"/>
      <c r="G96" s="183"/>
      <c r="H96" s="183"/>
      <c r="I96" s="183"/>
      <c r="J96" s="183"/>
      <c r="K96" s="184"/>
    </row>
    <row r="97" spans="1:11" s="79" customFormat="1" ht="20.25" customHeight="1">
      <c r="A97" s="110" t="s">
        <v>205</v>
      </c>
      <c r="B97" s="169" t="s">
        <v>176</v>
      </c>
      <c r="C97" s="112">
        <f>SUM(C98:C99)</f>
        <v>1560</v>
      </c>
      <c r="D97" s="112">
        <f t="shared" ref="D97:K97" si="20">SUM(D98:D99)</f>
        <v>0</v>
      </c>
      <c r="E97" s="112">
        <f>SUM(E98:E99)</f>
        <v>1560</v>
      </c>
      <c r="F97" s="168">
        <f t="shared" si="20"/>
        <v>0</v>
      </c>
      <c r="G97" s="168">
        <f t="shared" si="20"/>
        <v>0</v>
      </c>
      <c r="H97" s="168">
        <f t="shared" si="20"/>
        <v>0</v>
      </c>
      <c r="I97" s="168">
        <f t="shared" si="20"/>
        <v>0</v>
      </c>
      <c r="J97" s="168">
        <f t="shared" si="20"/>
        <v>0</v>
      </c>
      <c r="K97" s="168">
        <f t="shared" si="20"/>
        <v>0</v>
      </c>
    </row>
    <row r="98" spans="1:11" ht="20.25" customHeight="1">
      <c r="A98" s="176">
        <v>77</v>
      </c>
      <c r="B98" s="185" t="s">
        <v>138</v>
      </c>
      <c r="C98" s="177">
        <f t="shared" si="16"/>
        <v>530</v>
      </c>
      <c r="D98" s="177"/>
      <c r="E98" s="177">
        <v>530</v>
      </c>
      <c r="F98" s="177"/>
      <c r="G98" s="177"/>
      <c r="H98" s="177"/>
      <c r="I98" s="177"/>
      <c r="J98" s="177"/>
      <c r="K98" s="178"/>
    </row>
    <row r="99" spans="1:11" ht="20.25" customHeight="1">
      <c r="A99" s="182">
        <v>78</v>
      </c>
      <c r="B99" s="186" t="s">
        <v>139</v>
      </c>
      <c r="C99" s="183">
        <f t="shared" si="16"/>
        <v>1030</v>
      </c>
      <c r="D99" s="183"/>
      <c r="E99" s="183">
        <v>1030</v>
      </c>
      <c r="F99" s="183"/>
      <c r="G99" s="183"/>
      <c r="H99" s="183"/>
      <c r="I99" s="183"/>
      <c r="J99" s="183"/>
      <c r="K99" s="184"/>
    </row>
    <row r="100" spans="1:11" s="79" customFormat="1" ht="20.25" customHeight="1">
      <c r="A100" s="154" t="s">
        <v>3</v>
      </c>
      <c r="B100" s="155" t="s">
        <v>212</v>
      </c>
      <c r="C100" s="112">
        <f>SUM(C101:C104)</f>
        <v>560</v>
      </c>
      <c r="D100" s="112"/>
      <c r="E100" s="112">
        <f>SUM(E101:E104)</f>
        <v>560</v>
      </c>
      <c r="F100" s="112"/>
      <c r="G100" s="112"/>
      <c r="H100" s="112"/>
      <c r="I100" s="112"/>
      <c r="J100" s="112"/>
      <c r="K100" s="112"/>
    </row>
    <row r="101" spans="1:11" ht="20.25" customHeight="1">
      <c r="A101" s="187">
        <v>1</v>
      </c>
      <c r="B101" s="230" t="s">
        <v>213</v>
      </c>
      <c r="C101" s="227">
        <f>E101</f>
        <v>20</v>
      </c>
      <c r="D101" s="227"/>
      <c r="E101" s="227">
        <v>20</v>
      </c>
      <c r="F101" s="177"/>
      <c r="G101" s="177"/>
      <c r="H101" s="177"/>
      <c r="I101" s="177"/>
      <c r="J101" s="177"/>
      <c r="K101" s="178"/>
    </row>
    <row r="102" spans="1:11" ht="20.25" customHeight="1">
      <c r="A102" s="188">
        <v>2</v>
      </c>
      <c r="B102" s="231" t="s">
        <v>214</v>
      </c>
      <c r="C102" s="228">
        <f t="shared" ref="C102:C104" si="21">E102</f>
        <v>20</v>
      </c>
      <c r="D102" s="228"/>
      <c r="E102" s="228">
        <v>20</v>
      </c>
      <c r="F102" s="180"/>
      <c r="G102" s="180"/>
      <c r="H102" s="180"/>
      <c r="I102" s="180"/>
      <c r="J102" s="180"/>
      <c r="K102" s="181"/>
    </row>
    <row r="103" spans="1:11" ht="20.25" customHeight="1">
      <c r="A103" s="188">
        <v>3</v>
      </c>
      <c r="B103" s="231" t="s">
        <v>215</v>
      </c>
      <c r="C103" s="228">
        <f t="shared" si="21"/>
        <v>20</v>
      </c>
      <c r="D103" s="228"/>
      <c r="E103" s="228">
        <v>20</v>
      </c>
      <c r="F103" s="180"/>
      <c r="G103" s="180"/>
      <c r="H103" s="180"/>
      <c r="I103" s="180"/>
      <c r="J103" s="180"/>
      <c r="K103" s="181"/>
    </row>
    <row r="104" spans="1:11" ht="20.25" customHeight="1">
      <c r="A104" s="189">
        <v>4</v>
      </c>
      <c r="B104" s="232" t="s">
        <v>216</v>
      </c>
      <c r="C104" s="229">
        <f t="shared" si="21"/>
        <v>500</v>
      </c>
      <c r="D104" s="229"/>
      <c r="E104" s="229">
        <v>500</v>
      </c>
      <c r="F104" s="183"/>
      <c r="G104" s="183"/>
      <c r="H104" s="183"/>
      <c r="I104" s="183"/>
      <c r="J104" s="183"/>
      <c r="K104" s="184"/>
    </row>
    <row r="105" spans="1:11" ht="20.25" hidden="1" customHeight="1">
      <c r="A105" s="26" t="s">
        <v>5</v>
      </c>
      <c r="B105" s="27" t="s">
        <v>68</v>
      </c>
      <c r="C105" s="29">
        <f t="shared" si="16"/>
        <v>0</v>
      </c>
      <c r="D105" s="29"/>
      <c r="E105" s="29"/>
      <c r="F105" s="28"/>
      <c r="G105" s="29"/>
      <c r="H105" s="29"/>
      <c r="I105" s="29"/>
      <c r="J105" s="29"/>
      <c r="K105" s="29"/>
    </row>
    <row r="106" spans="1:11" ht="39" hidden="1" customHeight="1">
      <c r="A106" s="26" t="s">
        <v>8</v>
      </c>
      <c r="B106" s="30" t="s">
        <v>118</v>
      </c>
      <c r="C106" s="29">
        <f t="shared" si="16"/>
        <v>0</v>
      </c>
      <c r="D106" s="29"/>
      <c r="E106" s="29"/>
      <c r="F106" s="29"/>
      <c r="G106" s="29"/>
      <c r="H106" s="29"/>
      <c r="I106" s="29"/>
      <c r="J106" s="29"/>
      <c r="K106" s="29"/>
    </row>
    <row r="107" spans="1:11" ht="43.5" hidden="1" customHeight="1">
      <c r="A107" s="2" t="s">
        <v>9</v>
      </c>
      <c r="B107" s="23" t="s">
        <v>72</v>
      </c>
      <c r="C107" s="25">
        <f t="shared" si="16"/>
        <v>0</v>
      </c>
      <c r="D107" s="24"/>
      <c r="E107" s="25"/>
      <c r="F107" s="25"/>
      <c r="G107" s="25"/>
      <c r="H107" s="25"/>
      <c r="I107" s="25"/>
      <c r="J107" s="25"/>
      <c r="K107" s="25"/>
    </row>
    <row r="108" spans="1:11" ht="36.75" hidden="1" customHeight="1">
      <c r="A108" s="1" t="s">
        <v>11</v>
      </c>
      <c r="B108" s="9" t="s">
        <v>69</v>
      </c>
      <c r="C108" s="4">
        <f t="shared" si="16"/>
        <v>0</v>
      </c>
      <c r="D108" s="3"/>
      <c r="E108" s="4"/>
      <c r="F108" s="4"/>
      <c r="G108" s="4"/>
      <c r="H108" s="4"/>
      <c r="I108" s="4"/>
      <c r="J108" s="4"/>
      <c r="K108" s="4"/>
    </row>
    <row r="109" spans="1:11" s="79" customFormat="1" ht="20.25" customHeight="1">
      <c r="A109" s="154" t="s">
        <v>21</v>
      </c>
      <c r="B109" s="155" t="s">
        <v>317</v>
      </c>
      <c r="C109" s="112">
        <f>SUM(C110)</f>
        <v>5500</v>
      </c>
      <c r="D109" s="112">
        <f t="shared" ref="D109:E109" si="22">SUM(D110)</f>
        <v>0</v>
      </c>
      <c r="E109" s="112">
        <f t="shared" si="22"/>
        <v>5500</v>
      </c>
      <c r="F109" s="112"/>
      <c r="G109" s="112"/>
      <c r="H109" s="112"/>
      <c r="I109" s="112"/>
      <c r="J109" s="112"/>
      <c r="K109" s="112"/>
    </row>
    <row r="110" spans="1:11" ht="20.25" customHeight="1">
      <c r="A110" s="241">
        <v>1</v>
      </c>
      <c r="B110" s="242" t="s">
        <v>318</v>
      </c>
      <c r="C110" s="177">
        <f>E110</f>
        <v>5500</v>
      </c>
      <c r="D110" s="177"/>
      <c r="E110" s="177">
        <v>5500</v>
      </c>
      <c r="F110" s="177"/>
      <c r="G110" s="177"/>
      <c r="H110" s="177"/>
      <c r="I110" s="177"/>
      <c r="J110" s="177"/>
      <c r="K110" s="178"/>
    </row>
    <row r="111" spans="1:11">
      <c r="A111" s="159"/>
    </row>
  </sheetData>
  <mergeCells count="15">
    <mergeCell ref="A10:B10"/>
    <mergeCell ref="A7:A8"/>
    <mergeCell ref="B7:B8"/>
    <mergeCell ref="C7:C8"/>
    <mergeCell ref="D7:D8"/>
    <mergeCell ref="I1:K1"/>
    <mergeCell ref="A1:H1"/>
    <mergeCell ref="A3:K3"/>
    <mergeCell ref="A4:K4"/>
    <mergeCell ref="A6:K6"/>
    <mergeCell ref="F7:F8"/>
    <mergeCell ref="G7:G8"/>
    <mergeCell ref="H7:J7"/>
    <mergeCell ref="K7:K8"/>
    <mergeCell ref="E7:E8"/>
  </mergeCells>
  <phoneticPr fontId="7" type="noConversion"/>
  <pageMargins left="0.5" right="0.4" top="0.4" bottom="0.4" header="0.19" footer="0.3"/>
  <pageSetup paperSize="9" scale="90" orientation="landscape" r:id="rId1"/>
  <headerFooter>
    <oddFooter>&amp;RTrang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U105"/>
  <sheetViews>
    <sheetView zoomScale="85" zoomScaleNormal="85" workbookViewId="0">
      <pane ySplit="10" topLeftCell="A92" activePane="bottomLeft" state="frozen"/>
      <selection activeCell="D24" sqref="D24"/>
      <selection pane="bottomLeft" activeCell="U97" sqref="U97"/>
    </sheetView>
  </sheetViews>
  <sheetFormatPr defaultRowHeight="15"/>
  <cols>
    <col min="1" max="1" width="4.85546875" style="63" customWidth="1"/>
    <col min="2" max="2" width="34.7109375" style="63" customWidth="1"/>
    <col min="3" max="4" width="12.7109375" style="63" customWidth="1"/>
    <col min="5" max="5" width="8.85546875" style="63" customWidth="1"/>
    <col min="6" max="6" width="9" style="63" customWidth="1"/>
    <col min="7" max="7" width="9.28515625" style="63" customWidth="1"/>
    <col min="8" max="8" width="12.140625" style="63" customWidth="1"/>
    <col min="9" max="9" width="11" style="63" customWidth="1"/>
    <col min="10" max="10" width="8.5703125" style="63" customWidth="1"/>
    <col min="11" max="11" width="9" style="63" customWidth="1"/>
    <col min="12" max="12" width="10.7109375" style="63" customWidth="1"/>
    <col min="13" max="14" width="10.5703125" style="63" customWidth="1"/>
    <col min="15" max="15" width="12" style="82" customWidth="1"/>
    <col min="16" max="16" width="11.7109375" style="63" customWidth="1"/>
    <col min="17" max="18" width="9.140625" style="63"/>
    <col min="19" max="19" width="11.85546875" style="63" customWidth="1"/>
    <col min="20" max="16384" width="9.140625" style="63"/>
  </cols>
  <sheetData>
    <row r="1" spans="1:21" s="157" customFormat="1" ht="23.25" customHeight="1">
      <c r="A1" s="326" t="s">
        <v>114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8" t="s">
        <v>112</v>
      </c>
      <c r="O1" s="329"/>
      <c r="P1" s="329"/>
    </row>
    <row r="2" spans="1:21" s="157" customFormat="1" ht="9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7"/>
      <c r="P2" s="77"/>
    </row>
    <row r="3" spans="1:21" s="157" customFormat="1" ht="21.75" customHeight="1">
      <c r="A3" s="330" t="s">
        <v>321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</row>
    <row r="4" spans="1:21" s="157" customFormat="1" ht="18.75">
      <c r="A4" s="332" t="s">
        <v>83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21" s="157" customFormat="1" ht="6.7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21" ht="18.75">
      <c r="A6" s="320" t="s">
        <v>286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</row>
    <row r="7" spans="1:21" ht="22.5" customHeight="1">
      <c r="A7" s="346" t="s">
        <v>0</v>
      </c>
      <c r="B7" s="346" t="s">
        <v>73</v>
      </c>
      <c r="C7" s="347" t="s">
        <v>77</v>
      </c>
      <c r="D7" s="308" t="s">
        <v>179</v>
      </c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</row>
    <row r="8" spans="1:21" ht="20.25" customHeight="1">
      <c r="A8" s="347"/>
      <c r="B8" s="346"/>
      <c r="C8" s="347"/>
      <c r="D8" s="308" t="s">
        <v>273</v>
      </c>
      <c r="E8" s="308" t="s">
        <v>50</v>
      </c>
      <c r="F8" s="308" t="s">
        <v>188</v>
      </c>
      <c r="G8" s="348" t="s">
        <v>277</v>
      </c>
      <c r="H8" s="308" t="s">
        <v>59</v>
      </c>
      <c r="I8" s="308" t="s">
        <v>60</v>
      </c>
      <c r="J8" s="308" t="s">
        <v>62</v>
      </c>
      <c r="K8" s="308" t="s">
        <v>63</v>
      </c>
      <c r="L8" s="308" t="s">
        <v>64</v>
      </c>
      <c r="M8" s="308" t="s">
        <v>179</v>
      </c>
      <c r="N8" s="308"/>
      <c r="O8" s="308" t="s">
        <v>275</v>
      </c>
      <c r="P8" s="308" t="s">
        <v>276</v>
      </c>
    </row>
    <row r="9" spans="1:21" ht="84.75" customHeight="1">
      <c r="A9" s="347"/>
      <c r="B9" s="346"/>
      <c r="C9" s="347"/>
      <c r="D9" s="308"/>
      <c r="E9" s="308"/>
      <c r="F9" s="308"/>
      <c r="G9" s="349"/>
      <c r="H9" s="308"/>
      <c r="I9" s="308"/>
      <c r="J9" s="308"/>
      <c r="K9" s="308"/>
      <c r="L9" s="308"/>
      <c r="M9" s="10" t="s">
        <v>274</v>
      </c>
      <c r="N9" s="10" t="s">
        <v>297</v>
      </c>
      <c r="O9" s="308"/>
      <c r="P9" s="308"/>
    </row>
    <row r="10" spans="1:21" ht="15.75">
      <c r="A10" s="258" t="s">
        <v>81</v>
      </c>
      <c r="B10" s="258" t="s">
        <v>82</v>
      </c>
      <c r="C10" s="258">
        <v>1</v>
      </c>
      <c r="D10" s="258">
        <v>2</v>
      </c>
      <c r="E10" s="258">
        <v>3</v>
      </c>
      <c r="F10" s="258">
        <v>4</v>
      </c>
      <c r="G10" s="258">
        <v>5</v>
      </c>
      <c r="H10" s="258">
        <v>6</v>
      </c>
      <c r="I10" s="258">
        <v>7</v>
      </c>
      <c r="J10" s="258">
        <v>8</v>
      </c>
      <c r="K10" s="258">
        <v>9</v>
      </c>
      <c r="L10" s="258">
        <v>10</v>
      </c>
      <c r="M10" s="258">
        <v>11</v>
      </c>
      <c r="N10" s="258">
        <v>12</v>
      </c>
      <c r="O10" s="258">
        <v>13</v>
      </c>
      <c r="P10" s="258">
        <v>14</v>
      </c>
    </row>
    <row r="11" spans="1:21" s="81" customFormat="1" ht="33.75" customHeight="1">
      <c r="A11" s="210"/>
      <c r="B11" s="210" t="s">
        <v>70</v>
      </c>
      <c r="C11" s="284">
        <f>C12+C26+C28+C34+C81+C83+C88+C94+C97+C104</f>
        <v>361786.73280000006</v>
      </c>
      <c r="D11" s="284">
        <f t="shared" ref="D11:P11" si="0">D12+D26+D28+D34+D81+D83+D88+D94+D97+D104</f>
        <v>255946.14800000002</v>
      </c>
      <c r="E11" s="284">
        <f t="shared" si="0"/>
        <v>120</v>
      </c>
      <c r="F11" s="284">
        <f t="shared" si="0"/>
        <v>549.70600000000002</v>
      </c>
      <c r="G11" s="284">
        <f t="shared" si="0"/>
        <v>500</v>
      </c>
      <c r="H11" s="284">
        <f t="shared" si="0"/>
        <v>27104.337000000003</v>
      </c>
      <c r="I11" s="284">
        <f t="shared" si="0"/>
        <v>4740.6090000000004</v>
      </c>
      <c r="J11" s="284">
        <f t="shared" si="0"/>
        <v>567.29600000000005</v>
      </c>
      <c r="K11" s="284">
        <f>K12+K26+K28+K34+K81+K83+K88+K94+K97+K104</f>
        <v>3900</v>
      </c>
      <c r="L11" s="284">
        <f t="shared" si="0"/>
        <v>6328.0599999999995</v>
      </c>
      <c r="M11" s="284">
        <f t="shared" si="0"/>
        <v>0</v>
      </c>
      <c r="N11" s="284">
        <f t="shared" si="0"/>
        <v>5818.0599999999995</v>
      </c>
      <c r="O11" s="284">
        <f t="shared" si="0"/>
        <v>34463.128799999999</v>
      </c>
      <c r="P11" s="284">
        <f t="shared" si="0"/>
        <v>27567.448</v>
      </c>
      <c r="S11" s="190">
        <f>291029855+13908000</f>
        <v>304937855</v>
      </c>
      <c r="T11" s="190">
        <f>C11-S11</f>
        <v>-304576068.26719999</v>
      </c>
      <c r="U11" s="190">
        <f>O11-29524989</f>
        <v>-29490525.871199999</v>
      </c>
    </row>
    <row r="12" spans="1:21" s="81" customFormat="1" ht="20.25" customHeight="1">
      <c r="A12" s="154" t="s">
        <v>4</v>
      </c>
      <c r="B12" s="191" t="s">
        <v>143</v>
      </c>
      <c r="C12" s="285">
        <f>SUM(C13:C25)</f>
        <v>51898.525799999996</v>
      </c>
      <c r="D12" s="286">
        <f>SUM(D13:D24)</f>
        <v>2828</v>
      </c>
      <c r="E12" s="286">
        <f>SUM(E13:E24)</f>
        <v>120</v>
      </c>
      <c r="F12" s="286">
        <f>SUM(F13:F24)</f>
        <v>33.256999999999998</v>
      </c>
      <c r="G12" s="286"/>
      <c r="H12" s="286">
        <f>SUM(H13:H24)</f>
        <v>0</v>
      </c>
      <c r="I12" s="286">
        <f>SUM(I13:I24)</f>
        <v>150</v>
      </c>
      <c r="J12" s="286"/>
      <c r="K12" s="286">
        <f>SUM(K13:K24)</f>
        <v>200</v>
      </c>
      <c r="L12" s="286">
        <f>SUM(L13:L24)</f>
        <v>1030</v>
      </c>
      <c r="M12" s="286"/>
      <c r="N12" s="286">
        <f>SUM(N13:N24)</f>
        <v>1020</v>
      </c>
      <c r="O12" s="286">
        <f>SUM(O13:O25)</f>
        <v>19969.820799999998</v>
      </c>
      <c r="P12" s="284">
        <f>SUM(P13:P25)</f>
        <v>27567.448</v>
      </c>
      <c r="S12" s="190">
        <f>F12+F26+F83</f>
        <v>49.706000000000003</v>
      </c>
    </row>
    <row r="13" spans="1:21" s="81" customFormat="1" ht="23.25" customHeight="1">
      <c r="A13" s="259">
        <v>1</v>
      </c>
      <c r="B13" s="260" t="s">
        <v>218</v>
      </c>
      <c r="C13" s="287">
        <f>SUM(D13:L13)+O13+P13</f>
        <v>2529.1999999999998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>
        <v>2529.1999999999998</v>
      </c>
      <c r="P13" s="288"/>
    </row>
    <row r="14" spans="1:21" s="81" customFormat="1" ht="23.25" customHeight="1">
      <c r="A14" s="246">
        <v>2</v>
      </c>
      <c r="B14" s="247" t="s">
        <v>201</v>
      </c>
      <c r="C14" s="289">
        <f t="shared" ref="C14:C33" si="1">SUM(D14:L14)+O14+P14</f>
        <v>3822.6620000000007</v>
      </c>
      <c r="D14" s="290"/>
      <c r="E14" s="290"/>
      <c r="F14" s="290">
        <v>33.256999999999998</v>
      </c>
      <c r="G14" s="290"/>
      <c r="H14" s="290"/>
      <c r="I14" s="290"/>
      <c r="J14" s="290"/>
      <c r="K14" s="290"/>
      <c r="L14" s="290"/>
      <c r="M14" s="290"/>
      <c r="N14" s="290"/>
      <c r="O14" s="290">
        <v>3789.4050000000007</v>
      </c>
      <c r="P14" s="290"/>
    </row>
    <row r="15" spans="1:21" s="81" customFormat="1" ht="23.25" customHeight="1">
      <c r="A15" s="246">
        <v>3</v>
      </c>
      <c r="B15" s="248" t="s">
        <v>192</v>
      </c>
      <c r="C15" s="289">
        <f t="shared" si="1"/>
        <v>2846.24</v>
      </c>
      <c r="D15" s="290">
        <v>400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>
        <v>2446.2399999999998</v>
      </c>
      <c r="P15" s="290"/>
    </row>
    <row r="16" spans="1:21" s="81" customFormat="1" ht="23.25" customHeight="1">
      <c r="A16" s="246">
        <v>4</v>
      </c>
      <c r="B16" s="247" t="s">
        <v>193</v>
      </c>
      <c r="C16" s="289">
        <f t="shared" si="1"/>
        <v>28807.952000000001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>
        <v>1351.5040000000008</v>
      </c>
      <c r="P16" s="290">
        <v>27456.448</v>
      </c>
      <c r="S16" s="81">
        <f>5155532+13264000</f>
        <v>18419532</v>
      </c>
    </row>
    <row r="17" spans="1:16" s="81" customFormat="1" ht="23.25" customHeight="1">
      <c r="A17" s="246">
        <v>5</v>
      </c>
      <c r="B17" s="247" t="s">
        <v>194</v>
      </c>
      <c r="C17" s="289">
        <f t="shared" si="1"/>
        <v>1936.7449999999999</v>
      </c>
      <c r="D17" s="290"/>
      <c r="E17" s="290"/>
      <c r="F17" s="290"/>
      <c r="G17" s="290"/>
      <c r="H17" s="290"/>
      <c r="I17" s="290"/>
      <c r="J17" s="290"/>
      <c r="K17" s="290"/>
      <c r="L17" s="290">
        <v>120</v>
      </c>
      <c r="M17" s="290"/>
      <c r="N17" s="290">
        <v>120</v>
      </c>
      <c r="O17" s="290">
        <v>1816.7449999999999</v>
      </c>
      <c r="P17" s="290"/>
    </row>
    <row r="18" spans="1:16" s="81" customFormat="1" ht="23.25" customHeight="1">
      <c r="A18" s="246">
        <v>6</v>
      </c>
      <c r="B18" s="247" t="s">
        <v>195</v>
      </c>
      <c r="C18" s="289">
        <f t="shared" si="1"/>
        <v>1902.7657999999999</v>
      </c>
      <c r="D18" s="290"/>
      <c r="E18" s="290"/>
      <c r="F18" s="290"/>
      <c r="G18" s="290"/>
      <c r="H18" s="290"/>
      <c r="I18" s="290"/>
      <c r="J18" s="290"/>
      <c r="K18" s="290"/>
      <c r="L18" s="290">
        <v>300</v>
      </c>
      <c r="M18" s="290"/>
      <c r="N18" s="290">
        <v>300</v>
      </c>
      <c r="O18" s="290">
        <v>1602.7657999999999</v>
      </c>
      <c r="P18" s="290"/>
    </row>
    <row r="19" spans="1:16" s="81" customFormat="1" ht="23.25" customHeight="1">
      <c r="A19" s="246">
        <v>7</v>
      </c>
      <c r="B19" s="247" t="s">
        <v>196</v>
      </c>
      <c r="C19" s="289">
        <f t="shared" si="1"/>
        <v>1456.88</v>
      </c>
      <c r="D19" s="290"/>
      <c r="E19" s="290">
        <v>120</v>
      </c>
      <c r="F19" s="290"/>
      <c r="G19" s="290"/>
      <c r="H19" s="290"/>
      <c r="I19" s="290"/>
      <c r="J19" s="290"/>
      <c r="K19" s="290"/>
      <c r="L19" s="290">
        <v>200</v>
      </c>
      <c r="M19" s="290"/>
      <c r="N19" s="290">
        <v>200</v>
      </c>
      <c r="O19" s="290">
        <v>1136.8800000000001</v>
      </c>
      <c r="P19" s="290"/>
    </row>
    <row r="20" spans="1:16" s="81" customFormat="1" ht="23.25" customHeight="1">
      <c r="A20" s="246">
        <v>8</v>
      </c>
      <c r="B20" s="247" t="s">
        <v>119</v>
      </c>
      <c r="C20" s="289">
        <f t="shared" si="1"/>
        <v>1317.3889999999999</v>
      </c>
      <c r="D20" s="290"/>
      <c r="E20" s="290"/>
      <c r="F20" s="290"/>
      <c r="G20" s="290"/>
      <c r="H20" s="290"/>
      <c r="I20" s="290"/>
      <c r="J20" s="290"/>
      <c r="K20" s="290">
        <v>200</v>
      </c>
      <c r="L20" s="290">
        <v>360</v>
      </c>
      <c r="M20" s="290"/>
      <c r="N20" s="290">
        <v>350</v>
      </c>
      <c r="O20" s="290">
        <v>757.3889999999999</v>
      </c>
      <c r="P20" s="290"/>
    </row>
    <row r="21" spans="1:16" s="81" customFormat="1" ht="23.25" customHeight="1">
      <c r="A21" s="246">
        <v>9</v>
      </c>
      <c r="B21" s="247" t="s">
        <v>211</v>
      </c>
      <c r="C21" s="289">
        <f t="shared" si="1"/>
        <v>3690.634</v>
      </c>
      <c r="D21" s="290">
        <v>2428</v>
      </c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>
        <v>1262.634</v>
      </c>
      <c r="P21" s="290"/>
    </row>
    <row r="22" spans="1:16" s="81" customFormat="1" ht="23.25" customHeight="1">
      <c r="A22" s="246">
        <v>10</v>
      </c>
      <c r="B22" s="247" t="s">
        <v>120</v>
      </c>
      <c r="C22" s="289">
        <f t="shared" si="1"/>
        <v>875.73400000000004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>
        <v>875.73400000000004</v>
      </c>
      <c r="P22" s="290"/>
    </row>
    <row r="23" spans="1:16" s="81" customFormat="1" ht="23.25" customHeight="1">
      <c r="A23" s="246">
        <v>11</v>
      </c>
      <c r="B23" s="247" t="s">
        <v>197</v>
      </c>
      <c r="C23" s="289">
        <f t="shared" si="1"/>
        <v>1092.394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>
        <v>1092.394</v>
      </c>
      <c r="P23" s="290"/>
    </row>
    <row r="24" spans="1:16" s="81" customFormat="1" ht="23.25" customHeight="1">
      <c r="A24" s="246">
        <v>12</v>
      </c>
      <c r="B24" s="247" t="s">
        <v>198</v>
      </c>
      <c r="C24" s="289">
        <f t="shared" si="1"/>
        <v>939.05399999999997</v>
      </c>
      <c r="D24" s="290"/>
      <c r="E24" s="290"/>
      <c r="F24" s="290"/>
      <c r="G24" s="290"/>
      <c r="H24" s="290"/>
      <c r="I24" s="290">
        <v>150</v>
      </c>
      <c r="J24" s="290"/>
      <c r="K24" s="290"/>
      <c r="L24" s="290">
        <v>50</v>
      </c>
      <c r="M24" s="290"/>
      <c r="N24" s="290">
        <v>50</v>
      </c>
      <c r="O24" s="290">
        <v>739.05399999999997</v>
      </c>
      <c r="P24" s="290"/>
    </row>
    <row r="25" spans="1:16" s="81" customFormat="1" ht="23.25" customHeight="1">
      <c r="A25" s="261">
        <v>14</v>
      </c>
      <c r="B25" s="262" t="s">
        <v>199</v>
      </c>
      <c r="C25" s="291">
        <f t="shared" si="1"/>
        <v>680.87599999999998</v>
      </c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>
        <v>569.87599999999998</v>
      </c>
      <c r="P25" s="292">
        <v>111</v>
      </c>
    </row>
    <row r="26" spans="1:16" s="81" customFormat="1" ht="23.25" customHeight="1">
      <c r="A26" s="154" t="s">
        <v>5</v>
      </c>
      <c r="B26" s="191" t="s">
        <v>144</v>
      </c>
      <c r="C26" s="285">
        <f>SUM(D26:P26)</f>
        <v>9864.9390000000003</v>
      </c>
      <c r="D26" s="284"/>
      <c r="E26" s="284"/>
      <c r="F26" s="284">
        <f t="shared" ref="F26:H26" si="2">SUM(F27)</f>
        <v>16.449000000000002</v>
      </c>
      <c r="G26" s="284"/>
      <c r="H26" s="284">
        <f t="shared" si="2"/>
        <v>53.64</v>
      </c>
      <c r="I26" s="284"/>
      <c r="J26" s="284"/>
      <c r="K26" s="284"/>
      <c r="L26" s="284"/>
      <c r="M26" s="284"/>
      <c r="N26" s="284"/>
      <c r="O26" s="284">
        <f>O27</f>
        <v>9794.85</v>
      </c>
      <c r="P26" s="284"/>
    </row>
    <row r="27" spans="1:16" s="81" customFormat="1" ht="23.25" customHeight="1">
      <c r="A27" s="264">
        <v>1</v>
      </c>
      <c r="B27" s="265" t="s">
        <v>121</v>
      </c>
      <c r="C27" s="284">
        <f t="shared" si="1"/>
        <v>9864.9390000000003</v>
      </c>
      <c r="D27" s="293"/>
      <c r="E27" s="293"/>
      <c r="F27" s="293">
        <v>16.449000000000002</v>
      </c>
      <c r="G27" s="293"/>
      <c r="H27" s="293">
        <v>53.64</v>
      </c>
      <c r="I27" s="293"/>
      <c r="J27" s="293"/>
      <c r="K27" s="293"/>
      <c r="L27" s="293"/>
      <c r="M27" s="293"/>
      <c r="N27" s="293"/>
      <c r="O27" s="293">
        <v>9794.85</v>
      </c>
      <c r="P27" s="293"/>
    </row>
    <row r="28" spans="1:16" s="81" customFormat="1" ht="23.25" customHeight="1">
      <c r="A28" s="154" t="s">
        <v>8</v>
      </c>
      <c r="B28" s="191" t="s">
        <v>145</v>
      </c>
      <c r="C28" s="285">
        <f>SUM(C29:C33)</f>
        <v>4793.4580000000005</v>
      </c>
      <c r="D28" s="284"/>
      <c r="E28" s="284"/>
      <c r="F28" s="284"/>
      <c r="G28" s="284"/>
      <c r="H28" s="284"/>
      <c r="I28" s="284">
        <f t="shared" ref="I28:N28" si="3">SUM(I29:I33)</f>
        <v>40</v>
      </c>
      <c r="J28" s="284"/>
      <c r="K28" s="284"/>
      <c r="L28" s="284">
        <f t="shared" si="3"/>
        <v>115</v>
      </c>
      <c r="M28" s="284"/>
      <c r="N28" s="284">
        <f t="shared" si="3"/>
        <v>115</v>
      </c>
      <c r="O28" s="284">
        <f>SUM(O29:O33)</f>
        <v>4638.4580000000005</v>
      </c>
      <c r="P28" s="284"/>
    </row>
    <row r="29" spans="1:16" s="81" customFormat="1" ht="23.25" customHeight="1">
      <c r="A29" s="259">
        <v>1</v>
      </c>
      <c r="B29" s="263" t="s">
        <v>122</v>
      </c>
      <c r="C29" s="287">
        <f t="shared" si="1"/>
        <v>1374.828</v>
      </c>
      <c r="D29" s="294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>
        <v>1374.828</v>
      </c>
      <c r="P29" s="288"/>
    </row>
    <row r="30" spans="1:16" s="81" customFormat="1" ht="23.25" customHeight="1">
      <c r="A30" s="246">
        <v>2</v>
      </c>
      <c r="B30" s="249" t="s">
        <v>123</v>
      </c>
      <c r="C30" s="289">
        <f t="shared" si="1"/>
        <v>803.495</v>
      </c>
      <c r="D30" s="295"/>
      <c r="E30" s="290"/>
      <c r="F30" s="290"/>
      <c r="G30" s="290"/>
      <c r="H30" s="290"/>
      <c r="I30" s="290">
        <v>40</v>
      </c>
      <c r="J30" s="290"/>
      <c r="K30" s="290"/>
      <c r="L30" s="290"/>
      <c r="M30" s="290"/>
      <c r="N30" s="290"/>
      <c r="O30" s="290">
        <v>763.495</v>
      </c>
      <c r="P30" s="290"/>
    </row>
    <row r="31" spans="1:16" s="81" customFormat="1" ht="23.25" customHeight="1">
      <c r="A31" s="246">
        <v>3</v>
      </c>
      <c r="B31" s="249" t="s">
        <v>124</v>
      </c>
      <c r="C31" s="289">
        <f t="shared" si="1"/>
        <v>625.33000000000004</v>
      </c>
      <c r="D31" s="29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>
        <v>625.33000000000004</v>
      </c>
      <c r="P31" s="290"/>
    </row>
    <row r="32" spans="1:16" s="81" customFormat="1" ht="23.25" customHeight="1">
      <c r="A32" s="246">
        <v>4</v>
      </c>
      <c r="B32" s="249" t="s">
        <v>125</v>
      </c>
      <c r="C32" s="289">
        <f t="shared" si="1"/>
        <v>996.49</v>
      </c>
      <c r="D32" s="295"/>
      <c r="E32" s="290"/>
      <c r="F32" s="290"/>
      <c r="G32" s="290"/>
      <c r="H32" s="290"/>
      <c r="I32" s="290"/>
      <c r="J32" s="290"/>
      <c r="K32" s="290"/>
      <c r="L32" s="290">
        <v>115</v>
      </c>
      <c r="M32" s="290"/>
      <c r="N32" s="290">
        <v>115</v>
      </c>
      <c r="O32" s="290">
        <v>881.49</v>
      </c>
      <c r="P32" s="290"/>
    </row>
    <row r="33" spans="1:19" s="81" customFormat="1" ht="23.25" customHeight="1">
      <c r="A33" s="261">
        <v>5</v>
      </c>
      <c r="B33" s="266" t="s">
        <v>126</v>
      </c>
      <c r="C33" s="291">
        <f t="shared" si="1"/>
        <v>993.31500000000005</v>
      </c>
      <c r="D33" s="296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>
        <v>993.31500000000005</v>
      </c>
      <c r="P33" s="292"/>
    </row>
    <row r="34" spans="1:19" s="81" customFormat="1" ht="23.25" customHeight="1">
      <c r="A34" s="154" t="s">
        <v>9</v>
      </c>
      <c r="B34" s="191" t="s">
        <v>146</v>
      </c>
      <c r="C34" s="285">
        <f t="shared" ref="C34:C51" si="4">SUM(D34:P34)</f>
        <v>250731.09600000002</v>
      </c>
      <c r="D34" s="284">
        <f>D35+D51+D66</f>
        <v>250731.09600000002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S34" s="192">
        <f>C34-217248463</f>
        <v>-216997731.90400001</v>
      </c>
    </row>
    <row r="35" spans="1:19" s="81" customFormat="1" ht="23.25" customHeight="1">
      <c r="A35" s="154" t="s">
        <v>81</v>
      </c>
      <c r="B35" s="191" t="s">
        <v>147</v>
      </c>
      <c r="C35" s="285">
        <f t="shared" si="4"/>
        <v>51217.073999999993</v>
      </c>
      <c r="D35" s="284">
        <f>SUM(D36:D50)</f>
        <v>51217.073999999993</v>
      </c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</row>
    <row r="36" spans="1:19" s="81" customFormat="1" ht="23.25" customHeight="1">
      <c r="A36" s="267">
        <v>1</v>
      </c>
      <c r="B36" s="268" t="s">
        <v>127</v>
      </c>
      <c r="C36" s="287">
        <f t="shared" ref="C36:C50" si="5">SUM(D36:L36)+O36+P36</f>
        <v>5625.2020000000002</v>
      </c>
      <c r="D36" s="288">
        <v>5625.2020000000002</v>
      </c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</row>
    <row r="37" spans="1:19" s="81" customFormat="1" ht="23.25" customHeight="1">
      <c r="A37" s="250">
        <v>2</v>
      </c>
      <c r="B37" s="251" t="s">
        <v>128</v>
      </c>
      <c r="C37" s="289">
        <f t="shared" si="5"/>
        <v>2028.2809999999999</v>
      </c>
      <c r="D37" s="290">
        <v>2028.2809999999999</v>
      </c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</row>
    <row r="38" spans="1:19" s="81" customFormat="1" ht="23.25" customHeight="1">
      <c r="A38" s="250">
        <v>3</v>
      </c>
      <c r="B38" s="251" t="s">
        <v>248</v>
      </c>
      <c r="C38" s="289">
        <f t="shared" si="5"/>
        <v>3432.0309999999999</v>
      </c>
      <c r="D38" s="290">
        <v>3432.0309999999999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</row>
    <row r="39" spans="1:19" s="81" customFormat="1" ht="23.25" customHeight="1">
      <c r="A39" s="250">
        <v>4</v>
      </c>
      <c r="B39" s="251" t="s">
        <v>249</v>
      </c>
      <c r="C39" s="289">
        <f t="shared" si="5"/>
        <v>4441.0389999999998</v>
      </c>
      <c r="D39" s="290">
        <v>4441.0389999999998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</row>
    <row r="40" spans="1:19" s="81" customFormat="1" ht="23.25" customHeight="1">
      <c r="A40" s="250">
        <v>5</v>
      </c>
      <c r="B40" s="251" t="s">
        <v>250</v>
      </c>
      <c r="C40" s="289">
        <f t="shared" si="5"/>
        <v>2133.3000000000002</v>
      </c>
      <c r="D40" s="290">
        <v>2133.3000000000002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</row>
    <row r="41" spans="1:19" s="81" customFormat="1" ht="23.25" customHeight="1">
      <c r="A41" s="250">
        <v>6</v>
      </c>
      <c r="B41" s="251" t="s">
        <v>251</v>
      </c>
      <c r="C41" s="289">
        <f t="shared" si="5"/>
        <v>6279.6059999999998</v>
      </c>
      <c r="D41" s="290">
        <v>6279.6059999999998</v>
      </c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</row>
    <row r="42" spans="1:19" s="81" customFormat="1" ht="23.25" customHeight="1">
      <c r="A42" s="250">
        <v>7</v>
      </c>
      <c r="B42" s="251" t="s">
        <v>252</v>
      </c>
      <c r="C42" s="289">
        <f t="shared" si="5"/>
        <v>2695.1970000000001</v>
      </c>
      <c r="D42" s="290">
        <v>2695.1970000000001</v>
      </c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</row>
    <row r="43" spans="1:19" s="81" customFormat="1" ht="23.25" customHeight="1">
      <c r="A43" s="250">
        <v>8</v>
      </c>
      <c r="B43" s="251" t="s">
        <v>253</v>
      </c>
      <c r="C43" s="289">
        <f t="shared" si="5"/>
        <v>4977.2870000000003</v>
      </c>
      <c r="D43" s="290">
        <v>4977.2870000000003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</row>
    <row r="44" spans="1:19" s="81" customFormat="1" ht="23.25" customHeight="1">
      <c r="A44" s="250">
        <v>9</v>
      </c>
      <c r="B44" s="251" t="s">
        <v>305</v>
      </c>
      <c r="C44" s="289">
        <f t="shared" si="5"/>
        <v>3291.0639999999999</v>
      </c>
      <c r="D44" s="290">
        <v>3291.0639999999999</v>
      </c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</row>
    <row r="45" spans="1:19" s="81" customFormat="1" ht="23.25" customHeight="1">
      <c r="A45" s="250">
        <v>10</v>
      </c>
      <c r="B45" s="251" t="s">
        <v>254</v>
      </c>
      <c r="C45" s="289">
        <f t="shared" si="5"/>
        <v>2701.4749999999999</v>
      </c>
      <c r="D45" s="290">
        <v>2701.4749999999999</v>
      </c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</row>
    <row r="46" spans="1:19" s="81" customFormat="1" ht="23.25" customHeight="1">
      <c r="A46" s="250">
        <v>11</v>
      </c>
      <c r="B46" s="251" t="s">
        <v>255</v>
      </c>
      <c r="C46" s="289">
        <f t="shared" si="5"/>
        <v>5146.4359999999997</v>
      </c>
      <c r="D46" s="290">
        <v>5146.4359999999997</v>
      </c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</row>
    <row r="47" spans="1:19" s="81" customFormat="1" ht="23.25" customHeight="1">
      <c r="A47" s="250">
        <v>12</v>
      </c>
      <c r="B47" s="251" t="s">
        <v>256</v>
      </c>
      <c r="C47" s="289">
        <f t="shared" si="5"/>
        <v>2290.7629999999999</v>
      </c>
      <c r="D47" s="290">
        <v>2290.7629999999999</v>
      </c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</row>
    <row r="48" spans="1:19" s="81" customFormat="1" ht="23.25" customHeight="1">
      <c r="A48" s="250">
        <v>13</v>
      </c>
      <c r="B48" s="251" t="s">
        <v>257</v>
      </c>
      <c r="C48" s="289">
        <f t="shared" si="5"/>
        <v>2593.1619999999998</v>
      </c>
      <c r="D48" s="290">
        <v>2593.1619999999998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</row>
    <row r="49" spans="1:16" s="81" customFormat="1" ht="23.25" customHeight="1">
      <c r="A49" s="250">
        <v>14</v>
      </c>
      <c r="B49" s="251" t="s">
        <v>258</v>
      </c>
      <c r="C49" s="289">
        <f t="shared" si="5"/>
        <v>2181.7840000000001</v>
      </c>
      <c r="D49" s="290">
        <v>2181.7840000000001</v>
      </c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</row>
    <row r="50" spans="1:16" s="81" customFormat="1" ht="23.25" customHeight="1">
      <c r="A50" s="269">
        <v>15</v>
      </c>
      <c r="B50" s="270" t="s">
        <v>259</v>
      </c>
      <c r="C50" s="291">
        <f t="shared" si="5"/>
        <v>1400.4469999999999</v>
      </c>
      <c r="D50" s="292">
        <v>1400.4469999999999</v>
      </c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</row>
    <row r="51" spans="1:16" s="81" customFormat="1" ht="19.5" customHeight="1">
      <c r="A51" s="154" t="s">
        <v>82</v>
      </c>
      <c r="B51" s="191" t="s">
        <v>148</v>
      </c>
      <c r="C51" s="285">
        <f t="shared" si="4"/>
        <v>120580.58000000002</v>
      </c>
      <c r="D51" s="284">
        <f>SUM(D52:D65)</f>
        <v>120580.58000000002</v>
      </c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</row>
    <row r="52" spans="1:16" s="81" customFormat="1" ht="23.25" customHeight="1">
      <c r="A52" s="267">
        <v>1</v>
      </c>
      <c r="B52" s="268" t="s">
        <v>219</v>
      </c>
      <c r="C52" s="287">
        <f t="shared" ref="C52:C65" si="6">SUM(D52:L52)+O52+P52</f>
        <v>7289.2349999999997</v>
      </c>
      <c r="D52" s="288">
        <v>7289.2349999999997</v>
      </c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</row>
    <row r="53" spans="1:16" s="81" customFormat="1" ht="23.25" customHeight="1">
      <c r="A53" s="250">
        <v>2</v>
      </c>
      <c r="B53" s="251" t="s">
        <v>220</v>
      </c>
      <c r="C53" s="289">
        <f t="shared" si="6"/>
        <v>7418.9740000000002</v>
      </c>
      <c r="D53" s="290">
        <v>7418.9740000000002</v>
      </c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</row>
    <row r="54" spans="1:16" s="81" customFormat="1" ht="23.25" customHeight="1">
      <c r="A54" s="250">
        <v>3</v>
      </c>
      <c r="B54" s="251" t="s">
        <v>306</v>
      </c>
      <c r="C54" s="289">
        <f t="shared" si="6"/>
        <v>8799.4009999999998</v>
      </c>
      <c r="D54" s="290">
        <v>8799.4009999999998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</row>
    <row r="55" spans="1:16" s="81" customFormat="1" ht="23.25" customHeight="1">
      <c r="A55" s="250">
        <v>4</v>
      </c>
      <c r="B55" s="251" t="s">
        <v>307</v>
      </c>
      <c r="C55" s="289">
        <f t="shared" si="6"/>
        <v>15035.01</v>
      </c>
      <c r="D55" s="290">
        <v>15035.01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</row>
    <row r="56" spans="1:16" s="81" customFormat="1" ht="23.25" customHeight="1">
      <c r="A56" s="250">
        <v>5</v>
      </c>
      <c r="B56" s="251" t="s">
        <v>221</v>
      </c>
      <c r="C56" s="289">
        <f t="shared" si="6"/>
        <v>7169.13</v>
      </c>
      <c r="D56" s="290">
        <v>7169.13</v>
      </c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</row>
    <row r="57" spans="1:16" s="81" customFormat="1" ht="23.25" customHeight="1">
      <c r="A57" s="250">
        <v>6</v>
      </c>
      <c r="B57" s="251" t="s">
        <v>308</v>
      </c>
      <c r="C57" s="289">
        <f t="shared" si="6"/>
        <v>12960.9</v>
      </c>
      <c r="D57" s="290">
        <v>12960.9</v>
      </c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</row>
    <row r="58" spans="1:16" s="81" customFormat="1" ht="23.25" customHeight="1">
      <c r="A58" s="250">
        <v>7</v>
      </c>
      <c r="B58" s="251" t="s">
        <v>129</v>
      </c>
      <c r="C58" s="289">
        <f t="shared" si="6"/>
        <v>8284.1540000000005</v>
      </c>
      <c r="D58" s="290">
        <v>8284.1540000000005</v>
      </c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</row>
    <row r="59" spans="1:16" s="81" customFormat="1" ht="23.25" customHeight="1">
      <c r="A59" s="250">
        <v>8</v>
      </c>
      <c r="B59" s="251" t="s">
        <v>222</v>
      </c>
      <c r="C59" s="289">
        <f t="shared" si="6"/>
        <v>6356.02</v>
      </c>
      <c r="D59" s="290">
        <v>6356.02</v>
      </c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</row>
    <row r="60" spans="1:16" s="81" customFormat="1" ht="23.25" customHeight="1">
      <c r="A60" s="250">
        <v>9</v>
      </c>
      <c r="B60" s="251" t="s">
        <v>309</v>
      </c>
      <c r="C60" s="289">
        <f t="shared" si="6"/>
        <v>3878.2089999999998</v>
      </c>
      <c r="D60" s="290">
        <v>3878.2089999999998</v>
      </c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</row>
    <row r="61" spans="1:16" s="81" customFormat="1" ht="23.25" customHeight="1">
      <c r="A61" s="250">
        <v>10</v>
      </c>
      <c r="B61" s="251" t="s">
        <v>223</v>
      </c>
      <c r="C61" s="289">
        <f t="shared" si="6"/>
        <v>4985.357</v>
      </c>
      <c r="D61" s="290">
        <v>4985.357</v>
      </c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</row>
    <row r="62" spans="1:16" s="81" customFormat="1" ht="23.25" customHeight="1">
      <c r="A62" s="250">
        <v>11</v>
      </c>
      <c r="B62" s="251" t="s">
        <v>310</v>
      </c>
      <c r="C62" s="289">
        <f t="shared" si="6"/>
        <v>14966.777</v>
      </c>
      <c r="D62" s="290">
        <v>14966.777</v>
      </c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</row>
    <row r="63" spans="1:16" s="81" customFormat="1" ht="23.25" customHeight="1">
      <c r="A63" s="250">
        <v>12</v>
      </c>
      <c r="B63" s="251" t="s">
        <v>224</v>
      </c>
      <c r="C63" s="289">
        <f t="shared" si="6"/>
        <v>7162.1779999999999</v>
      </c>
      <c r="D63" s="290">
        <v>7162.1779999999999</v>
      </c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</row>
    <row r="64" spans="1:16" s="81" customFormat="1" ht="23.25" customHeight="1">
      <c r="A64" s="250">
        <v>13</v>
      </c>
      <c r="B64" s="251" t="s">
        <v>225</v>
      </c>
      <c r="C64" s="289">
        <f t="shared" si="6"/>
        <v>8547.0480000000007</v>
      </c>
      <c r="D64" s="290">
        <v>8547.0480000000007</v>
      </c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</row>
    <row r="65" spans="1:16" s="81" customFormat="1" ht="30">
      <c r="A65" s="269">
        <v>14</v>
      </c>
      <c r="B65" s="270" t="s">
        <v>311</v>
      </c>
      <c r="C65" s="291">
        <f t="shared" si="6"/>
        <v>7728.1869999999999</v>
      </c>
      <c r="D65" s="292">
        <v>7728.1869999999999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</row>
    <row r="66" spans="1:16" s="81" customFormat="1" ht="21.75" customHeight="1">
      <c r="A66" s="154" t="s">
        <v>168</v>
      </c>
      <c r="B66" s="191" t="s">
        <v>200</v>
      </c>
      <c r="C66" s="285">
        <f>SUM(D66:P66)</f>
        <v>78933.441999999995</v>
      </c>
      <c r="D66" s="284">
        <f>SUM(D67:D80)</f>
        <v>78933.441999999995</v>
      </c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</row>
    <row r="67" spans="1:16" s="81" customFormat="1" ht="23.25" customHeight="1">
      <c r="A67" s="267">
        <v>1</v>
      </c>
      <c r="B67" s="271" t="s">
        <v>226</v>
      </c>
      <c r="C67" s="287">
        <f t="shared" ref="C67:C80" si="7">SUM(D67:L67)+O67+P67</f>
        <v>3738.8939999999998</v>
      </c>
      <c r="D67" s="288">
        <v>3738.8939999999998</v>
      </c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</row>
    <row r="68" spans="1:16" s="81" customFormat="1" ht="23.25" customHeight="1">
      <c r="A68" s="250">
        <v>2</v>
      </c>
      <c r="B68" s="253" t="s">
        <v>260</v>
      </c>
      <c r="C68" s="289">
        <f t="shared" si="7"/>
        <v>6290.3289999999997</v>
      </c>
      <c r="D68" s="290">
        <v>6290.3289999999997</v>
      </c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</row>
    <row r="69" spans="1:16" s="81" customFormat="1" ht="23.25" customHeight="1">
      <c r="A69" s="250">
        <v>3</v>
      </c>
      <c r="B69" s="253" t="s">
        <v>261</v>
      </c>
      <c r="C69" s="289">
        <f t="shared" si="7"/>
        <v>3772.2330000000002</v>
      </c>
      <c r="D69" s="290">
        <v>3772.2330000000002</v>
      </c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</row>
    <row r="70" spans="1:16" s="81" customFormat="1" ht="23.25" customHeight="1">
      <c r="A70" s="250">
        <v>4</v>
      </c>
      <c r="B70" s="253" t="s">
        <v>262</v>
      </c>
      <c r="C70" s="289">
        <f t="shared" si="7"/>
        <v>4981.4759999999997</v>
      </c>
      <c r="D70" s="290">
        <v>4981.4759999999997</v>
      </c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</row>
    <row r="71" spans="1:16" s="81" customFormat="1" ht="23.25" customHeight="1">
      <c r="A71" s="250">
        <v>5</v>
      </c>
      <c r="B71" s="252" t="s">
        <v>263</v>
      </c>
      <c r="C71" s="289">
        <f t="shared" si="7"/>
        <v>6727.4380000000001</v>
      </c>
      <c r="D71" s="290">
        <v>6727.4380000000001</v>
      </c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</row>
    <row r="72" spans="1:16" s="81" customFormat="1" ht="23.25" customHeight="1">
      <c r="A72" s="250">
        <v>6</v>
      </c>
      <c r="B72" s="252" t="s">
        <v>228</v>
      </c>
      <c r="C72" s="289">
        <f t="shared" si="7"/>
        <v>1904.2460000000001</v>
      </c>
      <c r="D72" s="290">
        <v>1904.2460000000001</v>
      </c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</row>
    <row r="73" spans="1:16" s="81" customFormat="1" ht="23.25" customHeight="1">
      <c r="A73" s="250">
        <v>7</v>
      </c>
      <c r="B73" s="252" t="s">
        <v>229</v>
      </c>
      <c r="C73" s="289">
        <f t="shared" si="7"/>
        <v>3113.4340000000002</v>
      </c>
      <c r="D73" s="290">
        <v>3113.4340000000002</v>
      </c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</row>
    <row r="74" spans="1:16" s="81" customFormat="1" ht="23.25" customHeight="1">
      <c r="A74" s="250">
        <v>8</v>
      </c>
      <c r="B74" s="253" t="s">
        <v>264</v>
      </c>
      <c r="C74" s="289">
        <f t="shared" si="7"/>
        <v>6764.7719999999999</v>
      </c>
      <c r="D74" s="290">
        <v>6764.7719999999999</v>
      </c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</row>
    <row r="75" spans="1:16" s="81" customFormat="1" ht="23.25" customHeight="1">
      <c r="A75" s="250">
        <v>9</v>
      </c>
      <c r="B75" s="252" t="s">
        <v>265</v>
      </c>
      <c r="C75" s="289">
        <f t="shared" si="7"/>
        <v>4537.893</v>
      </c>
      <c r="D75" s="290">
        <v>4537.893</v>
      </c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</row>
    <row r="76" spans="1:16" s="81" customFormat="1" ht="23.25" customHeight="1">
      <c r="A76" s="250">
        <v>10</v>
      </c>
      <c r="B76" s="253" t="s">
        <v>266</v>
      </c>
      <c r="C76" s="289">
        <f t="shared" si="7"/>
        <v>4838.9390000000003</v>
      </c>
      <c r="D76" s="290">
        <v>4838.9390000000003</v>
      </c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</row>
    <row r="77" spans="1:16" s="81" customFormat="1" ht="23.25" customHeight="1">
      <c r="A77" s="250">
        <v>11</v>
      </c>
      <c r="B77" s="252" t="s">
        <v>130</v>
      </c>
      <c r="C77" s="289">
        <f t="shared" si="7"/>
        <v>12725.088</v>
      </c>
      <c r="D77" s="290">
        <v>12725.088</v>
      </c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</row>
    <row r="78" spans="1:16" s="81" customFormat="1" ht="23.25" customHeight="1">
      <c r="A78" s="250">
        <v>12</v>
      </c>
      <c r="B78" s="253" t="s">
        <v>267</v>
      </c>
      <c r="C78" s="289">
        <f t="shared" si="7"/>
        <v>9123.64</v>
      </c>
      <c r="D78" s="290">
        <v>9123.64</v>
      </c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</row>
    <row r="79" spans="1:16" s="81" customFormat="1" ht="23.25" customHeight="1">
      <c r="A79" s="250">
        <v>13</v>
      </c>
      <c r="B79" s="253" t="s">
        <v>268</v>
      </c>
      <c r="C79" s="289">
        <f t="shared" si="7"/>
        <v>6546.7730000000001</v>
      </c>
      <c r="D79" s="290">
        <v>6546.7730000000001</v>
      </c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</row>
    <row r="80" spans="1:16" s="81" customFormat="1" ht="23.25" customHeight="1">
      <c r="A80" s="269">
        <v>2</v>
      </c>
      <c r="B80" s="272" t="s">
        <v>279</v>
      </c>
      <c r="C80" s="291">
        <f t="shared" si="7"/>
        <v>3868.2869999999998</v>
      </c>
      <c r="D80" s="292">
        <v>3868.2869999999998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s="81" customFormat="1" ht="21.75" customHeight="1">
      <c r="A81" s="154" t="s">
        <v>11</v>
      </c>
      <c r="B81" s="191" t="s">
        <v>149</v>
      </c>
      <c r="C81" s="285">
        <f t="shared" ref="C81:C94" si="8">SUM(D81:P81)</f>
        <v>1387.0519999999999</v>
      </c>
      <c r="D81" s="284">
        <f>SUM(D82:D82)</f>
        <v>1387.0519999999999</v>
      </c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</row>
    <row r="82" spans="1:16" s="81" customFormat="1" ht="23.25" customHeight="1">
      <c r="A82" s="275">
        <v>1</v>
      </c>
      <c r="B82" s="276" t="s">
        <v>278</v>
      </c>
      <c r="C82" s="284">
        <f t="shared" ref="C82" si="9">SUM(D82:L82)+O82+P82</f>
        <v>1387.0519999999999</v>
      </c>
      <c r="D82" s="293">
        <v>1387.0519999999999</v>
      </c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</row>
    <row r="83" spans="1:16" s="81" customFormat="1" ht="21.75" customHeight="1">
      <c r="A83" s="154" t="s">
        <v>152</v>
      </c>
      <c r="B83" s="191" t="s">
        <v>150</v>
      </c>
      <c r="C83" s="285">
        <f t="shared" si="8"/>
        <v>27050.697000000004</v>
      </c>
      <c r="D83" s="284"/>
      <c r="E83" s="284"/>
      <c r="F83" s="284"/>
      <c r="G83" s="284"/>
      <c r="H83" s="284">
        <f t="shared" ref="H83" si="10">SUM(H84:H87)</f>
        <v>27050.697000000004</v>
      </c>
      <c r="I83" s="284"/>
      <c r="J83" s="284"/>
      <c r="K83" s="284"/>
      <c r="L83" s="284"/>
      <c r="M83" s="284"/>
      <c r="N83" s="284"/>
      <c r="O83" s="284"/>
      <c r="P83" s="284"/>
    </row>
    <row r="84" spans="1:16" s="81" customFormat="1" ht="31.5">
      <c r="A84" s="273">
        <v>1</v>
      </c>
      <c r="B84" s="274" t="s">
        <v>269</v>
      </c>
      <c r="C84" s="287">
        <f t="shared" ref="C84:C87" si="11">SUM(D84:L84)+O84+P84</f>
        <v>12994.2</v>
      </c>
      <c r="D84" s="298"/>
      <c r="E84" s="298"/>
      <c r="F84" s="298"/>
      <c r="G84" s="298"/>
      <c r="H84" s="288">
        <v>12994.2</v>
      </c>
      <c r="I84" s="299"/>
      <c r="J84" s="299"/>
      <c r="K84" s="299"/>
      <c r="L84" s="299"/>
      <c r="M84" s="299"/>
      <c r="N84" s="299"/>
      <c r="O84" s="299"/>
      <c r="P84" s="299"/>
    </row>
    <row r="85" spans="1:16" s="81" customFormat="1" ht="15.75">
      <c r="A85" s="345">
        <v>2</v>
      </c>
      <c r="B85" s="254" t="s">
        <v>270</v>
      </c>
      <c r="C85" s="289">
        <f t="shared" si="11"/>
        <v>4982.3429999999998</v>
      </c>
      <c r="D85" s="300"/>
      <c r="E85" s="300"/>
      <c r="F85" s="300"/>
      <c r="G85" s="300"/>
      <c r="H85" s="290">
        <v>4982.3429999999998</v>
      </c>
      <c r="I85" s="6"/>
      <c r="J85" s="6"/>
      <c r="K85" s="6"/>
      <c r="L85" s="6"/>
      <c r="M85" s="6"/>
      <c r="N85" s="6"/>
      <c r="O85" s="6"/>
      <c r="P85" s="6"/>
    </row>
    <row r="86" spans="1:16" s="81" customFormat="1" ht="23.25" customHeight="1">
      <c r="A86" s="345"/>
      <c r="B86" s="254" t="s">
        <v>133</v>
      </c>
      <c r="C86" s="289">
        <f t="shared" si="11"/>
        <v>8343.3330000000005</v>
      </c>
      <c r="D86" s="300"/>
      <c r="E86" s="300"/>
      <c r="F86" s="300"/>
      <c r="G86" s="300"/>
      <c r="H86" s="290">
        <v>8343.3330000000005</v>
      </c>
      <c r="I86" s="6"/>
      <c r="J86" s="6"/>
      <c r="K86" s="6"/>
      <c r="L86" s="6"/>
      <c r="M86" s="6"/>
      <c r="N86" s="6"/>
      <c r="O86" s="6"/>
      <c r="P86" s="6"/>
    </row>
    <row r="87" spans="1:16" s="81" customFormat="1" ht="23.25" customHeight="1">
      <c r="A87" s="269">
        <v>3</v>
      </c>
      <c r="B87" s="277" t="s">
        <v>134</v>
      </c>
      <c r="C87" s="291">
        <f t="shared" si="11"/>
        <v>730.82100000000003</v>
      </c>
      <c r="D87" s="301"/>
      <c r="E87" s="301"/>
      <c r="F87" s="301"/>
      <c r="G87" s="301"/>
      <c r="H87" s="292">
        <v>730.82100000000003</v>
      </c>
      <c r="I87" s="7"/>
      <c r="J87" s="7"/>
      <c r="K87" s="7"/>
      <c r="L87" s="7"/>
      <c r="M87" s="7"/>
      <c r="N87" s="7"/>
      <c r="O87" s="7"/>
      <c r="P87" s="7"/>
    </row>
    <row r="88" spans="1:16" s="81" customFormat="1" ht="22.5" customHeight="1">
      <c r="A88" s="154" t="s">
        <v>202</v>
      </c>
      <c r="B88" s="191" t="s">
        <v>151</v>
      </c>
      <c r="C88" s="285">
        <f>SUM(C89:C93)</f>
        <v>3383.06</v>
      </c>
      <c r="D88" s="284"/>
      <c r="E88" s="284"/>
      <c r="F88" s="284"/>
      <c r="G88" s="284"/>
      <c r="H88" s="284"/>
      <c r="I88" s="284"/>
      <c r="J88" s="284"/>
      <c r="K88" s="284"/>
      <c r="L88" s="284">
        <f>SUM(L89:L93)</f>
        <v>3383.06</v>
      </c>
      <c r="M88" s="284">
        <f>SUM(M89:M93)</f>
        <v>0</v>
      </c>
      <c r="N88" s="284">
        <f>SUM(N89:N93)</f>
        <v>3383.06</v>
      </c>
      <c r="O88" s="284"/>
      <c r="P88" s="284"/>
    </row>
    <row r="89" spans="1:16" s="81" customFormat="1" ht="23.25" customHeight="1">
      <c r="A89" s="267">
        <v>1</v>
      </c>
      <c r="B89" s="268" t="s">
        <v>135</v>
      </c>
      <c r="C89" s="287">
        <f t="shared" ref="C89:C92" si="12">SUM(D89:L89)+O89+P89</f>
        <v>920.72</v>
      </c>
      <c r="D89" s="298"/>
      <c r="E89" s="298"/>
      <c r="F89" s="298"/>
      <c r="G89" s="298"/>
      <c r="H89" s="298"/>
      <c r="I89" s="298"/>
      <c r="J89" s="298"/>
      <c r="K89" s="298"/>
      <c r="L89" s="288">
        <v>920.72</v>
      </c>
      <c r="M89" s="288"/>
      <c r="N89" s="288">
        <v>920.72</v>
      </c>
      <c r="O89" s="299"/>
      <c r="P89" s="299"/>
    </row>
    <row r="90" spans="1:16" s="81" customFormat="1" ht="30">
      <c r="A90" s="250">
        <v>2</v>
      </c>
      <c r="B90" s="251" t="s">
        <v>280</v>
      </c>
      <c r="C90" s="289">
        <f t="shared" si="12"/>
        <v>478.87</v>
      </c>
      <c r="D90" s="300"/>
      <c r="E90" s="300"/>
      <c r="F90" s="300"/>
      <c r="G90" s="300"/>
      <c r="H90" s="300"/>
      <c r="I90" s="300"/>
      <c r="J90" s="300"/>
      <c r="K90" s="300"/>
      <c r="L90" s="290">
        <v>478.87</v>
      </c>
      <c r="M90" s="290"/>
      <c r="N90" s="290">
        <v>478.87</v>
      </c>
      <c r="O90" s="6"/>
      <c r="P90" s="6"/>
    </row>
    <row r="91" spans="1:16" s="81" customFormat="1" ht="23.25" customHeight="1">
      <c r="A91" s="250">
        <v>3</v>
      </c>
      <c r="B91" s="251" t="s">
        <v>136</v>
      </c>
      <c r="C91" s="289">
        <f t="shared" si="12"/>
        <v>1497.36</v>
      </c>
      <c r="D91" s="300"/>
      <c r="E91" s="300"/>
      <c r="F91" s="300"/>
      <c r="G91" s="300"/>
      <c r="H91" s="300"/>
      <c r="I91" s="300"/>
      <c r="J91" s="300"/>
      <c r="K91" s="300"/>
      <c r="L91" s="290">
        <v>1497.36</v>
      </c>
      <c r="M91" s="290"/>
      <c r="N91" s="290">
        <v>1497.36</v>
      </c>
      <c r="O91" s="6"/>
      <c r="P91" s="6"/>
    </row>
    <row r="92" spans="1:16" s="81" customFormat="1" ht="23.25" customHeight="1">
      <c r="A92" s="250">
        <v>4</v>
      </c>
      <c r="B92" s="251" t="s">
        <v>137</v>
      </c>
      <c r="C92" s="289">
        <f t="shared" si="12"/>
        <v>486.11</v>
      </c>
      <c r="D92" s="300"/>
      <c r="E92" s="300"/>
      <c r="F92" s="300"/>
      <c r="G92" s="300"/>
      <c r="H92" s="300"/>
      <c r="I92" s="300"/>
      <c r="J92" s="300"/>
      <c r="K92" s="300"/>
      <c r="L92" s="290">
        <v>486.11</v>
      </c>
      <c r="M92" s="290"/>
      <c r="N92" s="290">
        <v>486.11</v>
      </c>
      <c r="O92" s="6"/>
      <c r="P92" s="6"/>
    </row>
    <row r="93" spans="1:16" s="81" customFormat="1" ht="23.25" hidden="1" customHeight="1">
      <c r="A93" s="269"/>
      <c r="B93" s="278"/>
      <c r="C93" s="291"/>
      <c r="D93" s="301"/>
      <c r="E93" s="301"/>
      <c r="F93" s="302"/>
      <c r="G93" s="301"/>
      <c r="H93" s="301"/>
      <c r="I93" s="301"/>
      <c r="J93" s="301"/>
      <c r="K93" s="301"/>
      <c r="L93" s="292"/>
      <c r="M93" s="292"/>
      <c r="N93" s="292"/>
      <c r="O93" s="7"/>
      <c r="P93" s="7"/>
    </row>
    <row r="94" spans="1:16" s="81" customFormat="1" ht="39.75" customHeight="1">
      <c r="A94" s="154" t="s">
        <v>203</v>
      </c>
      <c r="B94" s="155" t="s">
        <v>204</v>
      </c>
      <c r="C94" s="285">
        <f t="shared" si="8"/>
        <v>5117.9050000000007</v>
      </c>
      <c r="D94" s="284"/>
      <c r="E94" s="284"/>
      <c r="F94" s="284"/>
      <c r="G94" s="284"/>
      <c r="H94" s="284"/>
      <c r="I94" s="284">
        <f>I95+I96</f>
        <v>4550.6090000000004</v>
      </c>
      <c r="J94" s="284">
        <f>J95+J96</f>
        <v>567.29600000000005</v>
      </c>
      <c r="K94" s="284"/>
      <c r="L94" s="284"/>
      <c r="M94" s="284"/>
      <c r="N94" s="284"/>
      <c r="O94" s="284">
        <f>O95+O96</f>
        <v>0</v>
      </c>
      <c r="P94" s="284"/>
    </row>
    <row r="95" spans="1:16" s="81" customFormat="1" ht="35.25" customHeight="1">
      <c r="A95" s="350">
        <v>1</v>
      </c>
      <c r="B95" s="274" t="s">
        <v>281</v>
      </c>
      <c r="C95" s="287">
        <f t="shared" ref="C95:C96" si="13">SUM(D95:L95)+O95+P95</f>
        <v>4917.9050000000007</v>
      </c>
      <c r="D95" s="298"/>
      <c r="E95" s="298"/>
      <c r="F95" s="298"/>
      <c r="G95" s="298"/>
      <c r="H95" s="298"/>
      <c r="I95" s="288">
        <v>4550.6090000000004</v>
      </c>
      <c r="J95" s="288">
        <v>367.29599999999999</v>
      </c>
      <c r="K95" s="288"/>
      <c r="L95" s="288"/>
      <c r="M95" s="288"/>
      <c r="N95" s="288"/>
      <c r="O95" s="288"/>
      <c r="P95" s="299"/>
    </row>
    <row r="96" spans="1:16" s="81" customFormat="1" ht="34.5" customHeight="1">
      <c r="A96" s="351"/>
      <c r="B96" s="277" t="s">
        <v>282</v>
      </c>
      <c r="C96" s="291">
        <f t="shared" si="13"/>
        <v>200</v>
      </c>
      <c r="D96" s="301"/>
      <c r="E96" s="301"/>
      <c r="F96" s="301"/>
      <c r="G96" s="301"/>
      <c r="H96" s="301"/>
      <c r="I96" s="292"/>
      <c r="J96" s="292">
        <v>200</v>
      </c>
      <c r="K96" s="292"/>
      <c r="L96" s="292"/>
      <c r="M96" s="292"/>
      <c r="N96" s="292"/>
      <c r="O96" s="292"/>
      <c r="P96" s="7"/>
    </row>
    <row r="97" spans="1:17" s="193" customFormat="1" ht="21.75" customHeight="1">
      <c r="A97" s="154" t="s">
        <v>203</v>
      </c>
      <c r="B97" s="191" t="s">
        <v>212</v>
      </c>
      <c r="C97" s="285">
        <f>SUM(C98:C103)</f>
        <v>2060</v>
      </c>
      <c r="D97" s="285">
        <f t="shared" ref="D97:O97" si="14">SUM(D98:D103)</f>
        <v>500</v>
      </c>
      <c r="E97" s="285"/>
      <c r="F97" s="285">
        <f t="shared" si="14"/>
        <v>500</v>
      </c>
      <c r="G97" s="285">
        <f t="shared" si="14"/>
        <v>500</v>
      </c>
      <c r="H97" s="285">
        <f t="shared" si="14"/>
        <v>0</v>
      </c>
      <c r="I97" s="285">
        <f t="shared" si="14"/>
        <v>0</v>
      </c>
      <c r="J97" s="285">
        <f t="shared" si="14"/>
        <v>0</v>
      </c>
      <c r="K97" s="285">
        <f t="shared" si="14"/>
        <v>0</v>
      </c>
      <c r="L97" s="285">
        <f t="shared" si="14"/>
        <v>500</v>
      </c>
      <c r="M97" s="285">
        <f t="shared" si="14"/>
        <v>0</v>
      </c>
      <c r="N97" s="285">
        <f t="shared" si="14"/>
        <v>0</v>
      </c>
      <c r="O97" s="285">
        <f t="shared" si="14"/>
        <v>60</v>
      </c>
      <c r="P97" s="285"/>
      <c r="Q97" s="245"/>
    </row>
    <row r="98" spans="1:17" s="195" customFormat="1" ht="23.25" customHeight="1">
      <c r="A98" s="279">
        <v>1</v>
      </c>
      <c r="B98" s="280" t="s">
        <v>213</v>
      </c>
      <c r="C98" s="287">
        <f t="shared" ref="C98:C103" si="15">SUM(D98:L98)+O98+P98</f>
        <v>20</v>
      </c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>
        <v>20</v>
      </c>
      <c r="P98" s="299"/>
      <c r="Q98" s="194"/>
    </row>
    <row r="99" spans="1:17" s="195" customFormat="1" ht="23.25" customHeight="1">
      <c r="A99" s="256">
        <v>2</v>
      </c>
      <c r="B99" s="257" t="s">
        <v>283</v>
      </c>
      <c r="C99" s="289">
        <f t="shared" si="15"/>
        <v>20</v>
      </c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>
        <v>20</v>
      </c>
      <c r="P99" s="6"/>
      <c r="Q99" s="194"/>
    </row>
    <row r="100" spans="1:17" s="197" customFormat="1" ht="23.25" customHeight="1">
      <c r="A100" s="256">
        <v>3</v>
      </c>
      <c r="B100" s="257" t="s">
        <v>215</v>
      </c>
      <c r="C100" s="289">
        <f t="shared" si="15"/>
        <v>20</v>
      </c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>
        <v>20</v>
      </c>
      <c r="P100" s="6"/>
      <c r="Q100" s="196"/>
    </row>
    <row r="101" spans="1:17" s="81" customFormat="1" ht="23.25" customHeight="1">
      <c r="A101" s="256">
        <v>4</v>
      </c>
      <c r="B101" s="257" t="s">
        <v>284</v>
      </c>
      <c r="C101" s="289">
        <f t="shared" si="15"/>
        <v>500</v>
      </c>
      <c r="D101" s="290"/>
      <c r="E101" s="290"/>
      <c r="F101" s="290"/>
      <c r="G101" s="290"/>
      <c r="H101" s="290"/>
      <c r="I101" s="290"/>
      <c r="J101" s="290"/>
      <c r="K101" s="290"/>
      <c r="L101" s="290">
        <v>500</v>
      </c>
      <c r="M101" s="290"/>
      <c r="N101" s="290"/>
      <c r="O101" s="290"/>
      <c r="P101" s="6"/>
    </row>
    <row r="102" spans="1:17" s="81" customFormat="1" ht="23.25" customHeight="1">
      <c r="A102" s="256">
        <v>5</v>
      </c>
      <c r="B102" s="255" t="s">
        <v>138</v>
      </c>
      <c r="C102" s="289">
        <f t="shared" si="15"/>
        <v>500</v>
      </c>
      <c r="D102" s="290"/>
      <c r="E102" s="290"/>
      <c r="F102" s="290"/>
      <c r="G102" s="290">
        <v>500</v>
      </c>
      <c r="H102" s="290"/>
      <c r="I102" s="290"/>
      <c r="J102" s="290"/>
      <c r="K102" s="290"/>
      <c r="L102" s="290"/>
      <c r="M102" s="290"/>
      <c r="N102" s="290"/>
      <c r="O102" s="290"/>
      <c r="P102" s="6"/>
    </row>
    <row r="103" spans="1:17" s="81" customFormat="1" ht="23.25" customHeight="1">
      <c r="A103" s="281">
        <v>6</v>
      </c>
      <c r="B103" s="278" t="s">
        <v>285</v>
      </c>
      <c r="C103" s="291">
        <f t="shared" si="15"/>
        <v>1000</v>
      </c>
      <c r="D103" s="292">
        <v>500</v>
      </c>
      <c r="E103" s="292"/>
      <c r="F103" s="292">
        <v>500</v>
      </c>
      <c r="G103" s="292"/>
      <c r="H103" s="292"/>
      <c r="I103" s="292"/>
      <c r="J103" s="292"/>
      <c r="K103" s="292"/>
      <c r="L103" s="292"/>
      <c r="M103" s="292"/>
      <c r="N103" s="292"/>
      <c r="O103" s="292"/>
      <c r="P103" s="7"/>
    </row>
    <row r="104" spans="1:17" s="193" customFormat="1" ht="21.75" customHeight="1">
      <c r="A104" s="154" t="s">
        <v>205</v>
      </c>
      <c r="B104" s="191" t="s">
        <v>317</v>
      </c>
      <c r="C104" s="285">
        <f>SUM(C105)</f>
        <v>5500</v>
      </c>
      <c r="D104" s="285">
        <f t="shared" ref="D104:P104" si="16">SUM(D105)</f>
        <v>500</v>
      </c>
      <c r="E104" s="285">
        <f t="shared" si="16"/>
        <v>0</v>
      </c>
      <c r="F104" s="285">
        <f t="shared" si="16"/>
        <v>0</v>
      </c>
      <c r="G104" s="285">
        <f t="shared" si="16"/>
        <v>0</v>
      </c>
      <c r="H104" s="285">
        <f t="shared" si="16"/>
        <v>0</v>
      </c>
      <c r="I104" s="285">
        <f t="shared" si="16"/>
        <v>0</v>
      </c>
      <c r="J104" s="285">
        <f t="shared" si="16"/>
        <v>0</v>
      </c>
      <c r="K104" s="285">
        <f t="shared" si="16"/>
        <v>3700</v>
      </c>
      <c r="L104" s="285">
        <f t="shared" si="16"/>
        <v>1300</v>
      </c>
      <c r="M104" s="285">
        <f t="shared" si="16"/>
        <v>0</v>
      </c>
      <c r="N104" s="285">
        <f t="shared" si="16"/>
        <v>1300</v>
      </c>
      <c r="O104" s="285">
        <f t="shared" si="16"/>
        <v>0</v>
      </c>
      <c r="P104" s="285">
        <f t="shared" si="16"/>
        <v>0</v>
      </c>
      <c r="Q104" s="245"/>
    </row>
    <row r="105" spans="1:17" s="195" customFormat="1" ht="23.25" customHeight="1">
      <c r="A105" s="282">
        <v>1</v>
      </c>
      <c r="B105" s="283" t="s">
        <v>319</v>
      </c>
      <c r="C105" s="303">
        <f t="shared" ref="C105" si="17">SUM(D105:L105)+O105+P105</f>
        <v>5500</v>
      </c>
      <c r="D105" s="304">
        <v>500</v>
      </c>
      <c r="E105" s="305"/>
      <c r="F105" s="305"/>
      <c r="G105" s="305"/>
      <c r="H105" s="305"/>
      <c r="I105" s="305"/>
      <c r="J105" s="305"/>
      <c r="K105" s="305">
        <v>3700</v>
      </c>
      <c r="L105" s="305">
        <v>1300</v>
      </c>
      <c r="M105" s="305"/>
      <c r="N105" s="305">
        <v>1300</v>
      </c>
      <c r="O105" s="305"/>
      <c r="P105" s="306"/>
      <c r="Q105" s="194"/>
    </row>
  </sheetData>
  <mergeCells count="23">
    <mergeCell ref="A95:A96"/>
    <mergeCell ref="O8:O9"/>
    <mergeCell ref="A1:M1"/>
    <mergeCell ref="N1:P1"/>
    <mergeCell ref="A3:P3"/>
    <mergeCell ref="A4:P4"/>
    <mergeCell ref="A6:P6"/>
    <mergeCell ref="D7:P7"/>
    <mergeCell ref="D8:D9"/>
    <mergeCell ref="P8:P9"/>
    <mergeCell ref="E8:E9"/>
    <mergeCell ref="F8:F9"/>
    <mergeCell ref="H8:H9"/>
    <mergeCell ref="I8:I9"/>
    <mergeCell ref="J8:J9"/>
    <mergeCell ref="K8:K9"/>
    <mergeCell ref="M8:N8"/>
    <mergeCell ref="A85:A86"/>
    <mergeCell ref="A7:A9"/>
    <mergeCell ref="B7:B9"/>
    <mergeCell ref="C7:C9"/>
    <mergeCell ref="L8:L9"/>
    <mergeCell ref="G8:G9"/>
  </mergeCells>
  <printOptions horizontalCentered="1"/>
  <pageMargins left="0.4" right="0.3" top="0.5" bottom="0.4" header="0" footer="0.05"/>
  <pageSetup paperSize="9" scale="74" orientation="landscape" r:id="rId1"/>
  <headerFooter>
    <oddFooter>&amp;RTrang 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D20" sqref="D20"/>
    </sheetView>
  </sheetViews>
  <sheetFormatPr defaultRowHeight="15"/>
  <cols>
    <col min="1" max="1" width="7" style="5" customWidth="1"/>
    <col min="2" max="2" width="23.85546875" style="5" customWidth="1"/>
    <col min="3" max="3" width="11.5703125" style="5" customWidth="1"/>
    <col min="4" max="4" width="15.5703125" style="5" customWidth="1"/>
    <col min="5" max="5" width="13.42578125" style="5" customWidth="1"/>
    <col min="6" max="6" width="17.28515625" style="5" customWidth="1"/>
    <col min="7" max="7" width="14" style="5" customWidth="1"/>
    <col min="8" max="8" width="10.85546875" style="5" customWidth="1"/>
    <col min="9" max="9" width="11.7109375" style="5" customWidth="1"/>
    <col min="10" max="10" width="13.28515625" style="5" customWidth="1"/>
    <col min="11" max="16384" width="9.140625" style="5"/>
  </cols>
  <sheetData>
    <row r="1" spans="1:10" ht="23.25" customHeight="1">
      <c r="A1" s="315" t="s">
        <v>114</v>
      </c>
      <c r="B1" s="316"/>
      <c r="C1" s="316"/>
      <c r="D1" s="316"/>
      <c r="E1" s="316"/>
      <c r="F1" s="316"/>
      <c r="G1" s="316"/>
      <c r="H1" s="328" t="s">
        <v>113</v>
      </c>
      <c r="I1" s="329"/>
      <c r="J1" s="329"/>
    </row>
    <row r="2" spans="1:10" ht="6.75" customHeight="1">
      <c r="A2" s="64"/>
      <c r="B2" s="65"/>
      <c r="C2" s="65"/>
      <c r="D2" s="65"/>
      <c r="E2" s="65"/>
      <c r="F2" s="65"/>
      <c r="G2" s="65"/>
      <c r="H2" s="76"/>
      <c r="I2" s="77"/>
      <c r="J2" s="77"/>
    </row>
    <row r="3" spans="1:10" ht="20.25" customHeight="1">
      <c r="A3" s="317" t="s">
        <v>320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ht="21" customHeight="1">
      <c r="A4" s="319" t="s">
        <v>83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0" ht="6.7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>
      <c r="A6" s="320" t="s">
        <v>286</v>
      </c>
      <c r="B6" s="320"/>
      <c r="C6" s="320"/>
      <c r="D6" s="320"/>
      <c r="E6" s="320"/>
      <c r="F6" s="320"/>
      <c r="G6" s="320"/>
      <c r="H6" s="320"/>
      <c r="I6" s="320"/>
      <c r="J6" s="320"/>
    </row>
    <row r="7" spans="1:10" ht="29.25" customHeight="1">
      <c r="A7" s="354" t="s">
        <v>0</v>
      </c>
      <c r="B7" s="354" t="s">
        <v>73</v>
      </c>
      <c r="C7" s="354" t="s">
        <v>74</v>
      </c>
      <c r="D7" s="354" t="s">
        <v>99</v>
      </c>
      <c r="E7" s="354"/>
      <c r="F7" s="354"/>
      <c r="G7" s="354" t="s">
        <v>100</v>
      </c>
      <c r="H7" s="354" t="s">
        <v>75</v>
      </c>
      <c r="I7" s="354" t="s">
        <v>12</v>
      </c>
      <c r="J7" s="354" t="s">
        <v>101</v>
      </c>
    </row>
    <row r="8" spans="1:10" ht="27.75" customHeight="1">
      <c r="A8" s="354"/>
      <c r="B8" s="354"/>
      <c r="C8" s="354"/>
      <c r="D8" s="354" t="s">
        <v>77</v>
      </c>
      <c r="E8" s="354" t="s">
        <v>78</v>
      </c>
      <c r="F8" s="354"/>
      <c r="G8" s="354"/>
      <c r="H8" s="354"/>
      <c r="I8" s="354"/>
      <c r="J8" s="354"/>
    </row>
    <row r="9" spans="1:10" ht="63" customHeight="1">
      <c r="A9" s="354"/>
      <c r="B9" s="354"/>
      <c r="C9" s="354"/>
      <c r="D9" s="354"/>
      <c r="E9" s="209" t="s">
        <v>102</v>
      </c>
      <c r="F9" s="209" t="s">
        <v>103</v>
      </c>
      <c r="G9" s="354"/>
      <c r="H9" s="354"/>
      <c r="I9" s="354"/>
      <c r="J9" s="354"/>
    </row>
    <row r="10" spans="1:10" ht="17.25" customHeight="1">
      <c r="A10" s="33" t="s">
        <v>81</v>
      </c>
      <c r="B10" s="33" t="s">
        <v>82</v>
      </c>
      <c r="C10" s="33">
        <v>1</v>
      </c>
      <c r="D10" s="33">
        <v>2</v>
      </c>
      <c r="E10" s="33">
        <v>3</v>
      </c>
      <c r="F10" s="33">
        <v>4</v>
      </c>
      <c r="G10" s="33">
        <v>5</v>
      </c>
      <c r="H10" s="33">
        <v>6</v>
      </c>
      <c r="I10" s="33">
        <v>7</v>
      </c>
      <c r="J10" s="33">
        <v>8</v>
      </c>
    </row>
    <row r="11" spans="1:10" ht="25.5" customHeight="1">
      <c r="A11" s="352" t="s">
        <v>70</v>
      </c>
      <c r="B11" s="353"/>
      <c r="C11" s="307">
        <f>SUM(C12:C24)</f>
        <v>3611.6599999999994</v>
      </c>
      <c r="D11" s="307">
        <f t="shared" ref="D11:I11" si="0">SUM(D12:D24)</f>
        <v>3268.6349999999993</v>
      </c>
      <c r="E11" s="307">
        <f t="shared" si="0"/>
        <v>3268.6349999999993</v>
      </c>
      <c r="F11" s="307">
        <f t="shared" si="0"/>
        <v>0</v>
      </c>
      <c r="G11" s="307">
        <f>SUM(G12:G24)+211</f>
        <v>70015.61899735262</v>
      </c>
      <c r="H11" s="307">
        <f t="shared" si="0"/>
        <v>0</v>
      </c>
      <c r="I11" s="307">
        <f t="shared" si="0"/>
        <v>0</v>
      </c>
      <c r="J11" s="307">
        <f>SUM(J12:J24)+211+0.01</f>
        <v>73284.249999999985</v>
      </c>
    </row>
    <row r="12" spans="1:10" ht="21.75" customHeight="1">
      <c r="A12" s="117">
        <v>1</v>
      </c>
      <c r="B12" s="361" t="s">
        <v>153</v>
      </c>
      <c r="C12" s="34">
        <v>137</v>
      </c>
      <c r="D12" s="34">
        <f>SUM(E12:F12)</f>
        <v>136.75</v>
      </c>
      <c r="E12" s="34">
        <v>136.75</v>
      </c>
      <c r="F12" s="202"/>
      <c r="G12" s="203">
        <v>4937.661029755388</v>
      </c>
      <c r="H12" s="203"/>
      <c r="I12" s="203"/>
      <c r="J12" s="204">
        <v>5074.41</v>
      </c>
    </row>
    <row r="13" spans="1:10" ht="21.75" customHeight="1">
      <c r="A13" s="13">
        <f>A12+1</f>
        <v>2</v>
      </c>
      <c r="B13" s="362" t="s">
        <v>154</v>
      </c>
      <c r="C13" s="35">
        <v>242.1</v>
      </c>
      <c r="D13" s="35">
        <f t="shared" ref="D13:D24" si="1">SUM(E13:F13)</f>
        <v>241.85</v>
      </c>
      <c r="E13" s="35">
        <v>241.85</v>
      </c>
      <c r="F13" s="205"/>
      <c r="G13" s="206">
        <v>4981.0399058162166</v>
      </c>
      <c r="H13" s="206"/>
      <c r="I13" s="206"/>
      <c r="J13" s="207">
        <v>5222.8900000000003</v>
      </c>
    </row>
    <row r="14" spans="1:10" ht="21.75" customHeight="1">
      <c r="A14" s="13">
        <f t="shared" ref="A14:A23" si="2">A13+1</f>
        <v>3</v>
      </c>
      <c r="B14" s="362" t="s">
        <v>155</v>
      </c>
      <c r="C14" s="35">
        <v>170.3</v>
      </c>
      <c r="D14" s="35">
        <f t="shared" si="1"/>
        <v>170.05</v>
      </c>
      <c r="E14" s="35">
        <v>170.05</v>
      </c>
      <c r="F14" s="205"/>
      <c r="G14" s="206">
        <v>6619.6332932499981</v>
      </c>
      <c r="H14" s="206"/>
      <c r="I14" s="206"/>
      <c r="J14" s="207">
        <v>6789.68</v>
      </c>
    </row>
    <row r="15" spans="1:10" ht="21.75" customHeight="1">
      <c r="A15" s="13">
        <f t="shared" si="2"/>
        <v>4</v>
      </c>
      <c r="B15" s="362" t="s">
        <v>156</v>
      </c>
      <c r="C15" s="35">
        <v>58</v>
      </c>
      <c r="D15" s="35">
        <f t="shared" si="1"/>
        <v>57.75</v>
      </c>
      <c r="E15" s="35">
        <v>57.75</v>
      </c>
      <c r="F15" s="205"/>
      <c r="G15" s="206">
        <v>4830.5652785699031</v>
      </c>
      <c r="H15" s="206"/>
      <c r="I15" s="206"/>
      <c r="J15" s="207">
        <v>4888.32</v>
      </c>
    </row>
    <row r="16" spans="1:10" ht="21.75" customHeight="1">
      <c r="A16" s="13">
        <f t="shared" si="2"/>
        <v>5</v>
      </c>
      <c r="B16" s="362" t="s">
        <v>157</v>
      </c>
      <c r="C16" s="35">
        <v>60.5</v>
      </c>
      <c r="D16" s="35">
        <f t="shared" si="1"/>
        <v>60.35</v>
      </c>
      <c r="E16" s="35">
        <v>60.35</v>
      </c>
      <c r="F16" s="205"/>
      <c r="G16" s="206">
        <v>4693.3096898868789</v>
      </c>
      <c r="H16" s="206"/>
      <c r="I16" s="206"/>
      <c r="J16" s="207">
        <v>4753.66</v>
      </c>
    </row>
    <row r="17" spans="1:10" ht="21.75" customHeight="1">
      <c r="A17" s="13">
        <f t="shared" si="2"/>
        <v>6</v>
      </c>
      <c r="B17" s="362" t="s">
        <v>159</v>
      </c>
      <c r="C17" s="35">
        <v>91.11</v>
      </c>
      <c r="D17" s="35">
        <f t="shared" si="1"/>
        <v>90.96</v>
      </c>
      <c r="E17" s="35">
        <v>90.96</v>
      </c>
      <c r="F17" s="205"/>
      <c r="G17" s="206">
        <v>6226.3782897552246</v>
      </c>
      <c r="H17" s="206"/>
      <c r="I17" s="206"/>
      <c r="J17" s="207">
        <v>6317.34</v>
      </c>
    </row>
    <row r="18" spans="1:10" ht="21.75" customHeight="1">
      <c r="A18" s="13">
        <f t="shared" si="2"/>
        <v>7</v>
      </c>
      <c r="B18" s="362" t="s">
        <v>158</v>
      </c>
      <c r="C18" s="35">
        <v>2418.1</v>
      </c>
      <c r="D18" s="35">
        <f t="shared" si="1"/>
        <v>2076.85</v>
      </c>
      <c r="E18" s="35">
        <v>2076.85</v>
      </c>
      <c r="F18" s="205"/>
      <c r="G18" s="206">
        <v>5746.4613393279687</v>
      </c>
      <c r="H18" s="206"/>
      <c r="I18" s="206"/>
      <c r="J18" s="207">
        <v>7823.31</v>
      </c>
    </row>
    <row r="19" spans="1:10" ht="21.75" customHeight="1">
      <c r="A19" s="13">
        <f t="shared" si="2"/>
        <v>8</v>
      </c>
      <c r="B19" s="362" t="s">
        <v>160</v>
      </c>
      <c r="C19" s="35">
        <v>36.700000000000003</v>
      </c>
      <c r="D19" s="35">
        <f t="shared" si="1"/>
        <v>36.700000000000003</v>
      </c>
      <c r="E19" s="35">
        <v>36.700000000000003</v>
      </c>
      <c r="F19" s="205"/>
      <c r="G19" s="206">
        <v>4191.353783108435</v>
      </c>
      <c r="H19" s="206"/>
      <c r="I19" s="206"/>
      <c r="J19" s="207">
        <v>4228.05</v>
      </c>
    </row>
    <row r="20" spans="1:10" ht="21.75" customHeight="1">
      <c r="A20" s="13">
        <f t="shared" si="2"/>
        <v>9</v>
      </c>
      <c r="B20" s="362" t="s">
        <v>162</v>
      </c>
      <c r="C20" s="35">
        <v>48.199999999999996</v>
      </c>
      <c r="D20" s="35">
        <f t="shared" si="1"/>
        <v>48.2</v>
      </c>
      <c r="E20" s="35">
        <v>48.2</v>
      </c>
      <c r="F20" s="205"/>
      <c r="G20" s="206">
        <v>4688.5548017529982</v>
      </c>
      <c r="H20" s="206"/>
      <c r="I20" s="206"/>
      <c r="J20" s="207">
        <v>4736.75</v>
      </c>
    </row>
    <row r="21" spans="1:10" ht="21.75" customHeight="1">
      <c r="A21" s="13">
        <f t="shared" si="2"/>
        <v>10</v>
      </c>
      <c r="B21" s="362" t="s">
        <v>161</v>
      </c>
      <c r="C21" s="35">
        <v>134.5</v>
      </c>
      <c r="D21" s="35">
        <f t="shared" si="1"/>
        <v>134.25</v>
      </c>
      <c r="E21" s="35">
        <v>134.25</v>
      </c>
      <c r="F21" s="205"/>
      <c r="G21" s="206">
        <v>6497.7798575717934</v>
      </c>
      <c r="H21" s="206"/>
      <c r="I21" s="206"/>
      <c r="J21" s="207">
        <v>6632.03</v>
      </c>
    </row>
    <row r="22" spans="1:10" ht="21.75" customHeight="1">
      <c r="A22" s="13">
        <f t="shared" si="2"/>
        <v>11</v>
      </c>
      <c r="B22" s="362" t="s">
        <v>163</v>
      </c>
      <c r="C22" s="35">
        <v>85.2</v>
      </c>
      <c r="D22" s="35">
        <f t="shared" si="1"/>
        <v>85.1</v>
      </c>
      <c r="E22" s="35">
        <v>85.1</v>
      </c>
      <c r="F22" s="205"/>
      <c r="G22" s="206">
        <v>6695.4433552429573</v>
      </c>
      <c r="H22" s="206"/>
      <c r="I22" s="206"/>
      <c r="J22" s="207">
        <v>6780.54</v>
      </c>
    </row>
    <row r="23" spans="1:10" ht="21.75" customHeight="1">
      <c r="A23" s="13">
        <f t="shared" si="2"/>
        <v>12</v>
      </c>
      <c r="B23" s="362" t="s">
        <v>164</v>
      </c>
      <c r="C23" s="35">
        <v>115.95</v>
      </c>
      <c r="D23" s="35">
        <f t="shared" si="1"/>
        <v>115.825</v>
      </c>
      <c r="E23" s="35">
        <v>115.825</v>
      </c>
      <c r="F23" s="205"/>
      <c r="G23" s="206">
        <v>5562.3978262640267</v>
      </c>
      <c r="H23" s="206"/>
      <c r="I23" s="206"/>
      <c r="J23" s="207">
        <v>5678.22</v>
      </c>
    </row>
    <row r="24" spans="1:10" ht="21.75" customHeight="1">
      <c r="A24" s="15">
        <v>13</v>
      </c>
      <c r="B24" s="363" t="s">
        <v>165</v>
      </c>
      <c r="C24" s="36">
        <v>14</v>
      </c>
      <c r="D24" s="36">
        <f t="shared" si="1"/>
        <v>14</v>
      </c>
      <c r="E24" s="36">
        <v>14</v>
      </c>
      <c r="F24" s="199"/>
      <c r="G24" s="200">
        <v>4134.0405470508458</v>
      </c>
      <c r="H24" s="200"/>
      <c r="I24" s="200"/>
      <c r="J24" s="208">
        <v>4148.04</v>
      </c>
    </row>
    <row r="25" spans="1:10">
      <c r="G25" s="201"/>
    </row>
  </sheetData>
  <mergeCells count="16">
    <mergeCell ref="A1:G1"/>
    <mergeCell ref="H1:J1"/>
    <mergeCell ref="A3:J3"/>
    <mergeCell ref="A4:J4"/>
    <mergeCell ref="A6:J6"/>
    <mergeCell ref="A11:B11"/>
    <mergeCell ref="H7:H9"/>
    <mergeCell ref="I7:I9"/>
    <mergeCell ref="J7:J9"/>
    <mergeCell ref="D8:D9"/>
    <mergeCell ref="E8:F8"/>
    <mergeCell ref="A7:A9"/>
    <mergeCell ref="B7:B9"/>
    <mergeCell ref="C7:C9"/>
    <mergeCell ref="D7:F7"/>
    <mergeCell ref="G7:G9"/>
  </mergeCells>
  <printOptions horizontalCentered="1"/>
  <pageMargins left="0.5" right="0.4" top="0.5" bottom="0.3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81</vt:lpstr>
      <vt:lpstr>82</vt:lpstr>
      <vt:lpstr>83</vt:lpstr>
      <vt:lpstr>84</vt:lpstr>
      <vt:lpstr>85</vt:lpstr>
      <vt:lpstr>86</vt:lpstr>
      <vt:lpstr>88</vt:lpstr>
      <vt:lpstr>89</vt:lpstr>
      <vt:lpstr>'82'!Print_Area</vt:lpstr>
      <vt:lpstr>'83'!Print_Area</vt:lpstr>
      <vt:lpstr>'85'!Print_Area</vt:lpstr>
      <vt:lpstr>'86'!Print_Area</vt:lpstr>
      <vt:lpstr>'88'!Print_Area</vt:lpstr>
      <vt:lpstr>'84'!Print_Titles</vt:lpstr>
      <vt:lpstr>'86'!Print_Titles</vt:lpstr>
      <vt:lpstr>'88'!Print_Titles</vt:lpstr>
      <vt:lpstr>'89'!Print_Titles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vungochung</dc:creator>
  <cp:lastModifiedBy>Windows User</cp:lastModifiedBy>
  <cp:lastPrinted>2021-01-14T08:57:19Z</cp:lastPrinted>
  <dcterms:created xsi:type="dcterms:W3CDTF">2017-05-22T01:00:08Z</dcterms:created>
  <dcterms:modified xsi:type="dcterms:W3CDTF">2022-01-13T09:23:00Z</dcterms:modified>
</cp:coreProperties>
</file>